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Capital Importation Q4 2022\Q1 2023\Capital importation Q2 2023\Q3 2023 Capital importation\"/>
    </mc:Choice>
  </mc:AlternateContent>
  <xr:revisionPtr revIDLastSave="0" documentId="13_ncr:1_{2BDFB0C4-5A91-4F36-A81B-1E1F20584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2">'Tab3 Import by countryoforigin'!$A$1:$Y$119</definedName>
  </definedNames>
  <calcPr calcId="181029"/>
</workbook>
</file>

<file path=xl/calcChain.xml><?xml version="1.0" encoding="utf-8"?>
<calcChain xmlns="http://schemas.openxmlformats.org/spreadsheetml/2006/main">
  <c r="G3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" i="5"/>
  <c r="G117" i="3"/>
  <c r="G119" i="3"/>
  <c r="D119" i="3"/>
  <c r="E119" i="3"/>
  <c r="F119" i="3"/>
  <c r="C119" i="3"/>
  <c r="BA28" i="2" l="1"/>
  <c r="Y119" i="3"/>
  <c r="Y33" i="5"/>
  <c r="W33" i="5"/>
  <c r="U33" i="5"/>
  <c r="T33" i="5"/>
  <c r="C33" i="5"/>
  <c r="I33" i="5"/>
  <c r="J33" i="5"/>
  <c r="K33" i="5"/>
  <c r="M33" i="5"/>
  <c r="N33" i="5"/>
  <c r="O33" i="5"/>
  <c r="P33" i="5"/>
  <c r="R33" i="5"/>
  <c r="S33" i="5"/>
  <c r="D33" i="5"/>
  <c r="E33" i="5"/>
  <c r="Y40" i="4"/>
  <c r="AZ26" i="2"/>
  <c r="BB15" i="2" l="1"/>
  <c r="X30" i="5"/>
  <c r="X29" i="5"/>
  <c r="X27" i="5"/>
  <c r="X26" i="5"/>
  <c r="X24" i="5"/>
  <c r="X23" i="5"/>
  <c r="X22" i="5"/>
  <c r="X20" i="5"/>
  <c r="X19" i="5"/>
  <c r="X18" i="5"/>
  <c r="X16" i="5"/>
  <c r="X14" i="5"/>
  <c r="X12" i="5"/>
  <c r="X11" i="5"/>
  <c r="X10" i="5"/>
  <c r="X7" i="5"/>
  <c r="X4" i="5"/>
  <c r="X3" i="5"/>
  <c r="X30" i="4"/>
  <c r="X27" i="4"/>
  <c r="X16" i="4"/>
  <c r="X6" i="4"/>
  <c r="X4" i="4"/>
  <c r="X112" i="3"/>
  <c r="X111" i="3"/>
  <c r="X110" i="3"/>
  <c r="X101" i="3"/>
  <c r="X99" i="3"/>
  <c r="X96" i="3"/>
  <c r="X93" i="3"/>
  <c r="X89" i="3"/>
  <c r="X78" i="3"/>
  <c r="X74" i="3"/>
  <c r="X72" i="3"/>
  <c r="X70" i="3"/>
  <c r="X63" i="3"/>
  <c r="X60" i="3"/>
  <c r="X58" i="3"/>
  <c r="X54" i="3"/>
  <c r="X51" i="3"/>
  <c r="X47" i="3"/>
  <c r="X46" i="3"/>
  <c r="X44" i="3"/>
  <c r="X39" i="3"/>
  <c r="X35" i="3"/>
  <c r="X34" i="3"/>
  <c r="X24" i="3"/>
  <c r="X23" i="3"/>
  <c r="X20" i="3"/>
  <c r="X18" i="3"/>
  <c r="AZ27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2" i="2"/>
  <c r="AZ11" i="2"/>
  <c r="AZ10" i="2"/>
  <c r="AZ9" i="2"/>
  <c r="AZ8" i="2"/>
  <c r="AZ7" i="2"/>
  <c r="AZ6" i="2"/>
  <c r="U119" i="3"/>
  <c r="W18" i="3"/>
  <c r="W119" i="3" s="1"/>
  <c r="AS28" i="2"/>
  <c r="AX7" i="2"/>
  <c r="AX8" i="2"/>
  <c r="AX9" i="2"/>
  <c r="AX10" i="2"/>
  <c r="AX11" i="2"/>
  <c r="AX12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S6" i="2"/>
  <c r="AX6" i="2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9" i="1"/>
  <c r="Y10" i="1"/>
  <c r="Y11" i="1"/>
  <c r="Y13" i="1"/>
  <c r="Y14" i="1"/>
  <c r="Y15" i="1"/>
  <c r="Y16" i="1"/>
  <c r="AD6" i="1"/>
  <c r="AD7" i="1"/>
  <c r="AD9" i="1"/>
  <c r="AD10" i="1"/>
  <c r="AD11" i="1"/>
  <c r="AD13" i="1"/>
  <c r="AD14" i="1"/>
  <c r="AD15" i="1"/>
  <c r="AD16" i="1"/>
  <c r="AI6" i="1"/>
  <c r="AI7" i="1"/>
  <c r="AI9" i="1"/>
  <c r="AI10" i="1"/>
  <c r="AI11" i="1"/>
  <c r="AI13" i="1"/>
  <c r="AI14" i="1"/>
  <c r="AI15" i="1"/>
  <c r="AI16" i="1"/>
  <c r="AX13" i="1"/>
  <c r="AX15" i="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X33" i="5" l="1"/>
  <c r="BB26" i="2"/>
  <c r="BB11" i="2"/>
  <c r="BB14" i="2"/>
  <c r="BB23" i="2"/>
  <c r="BB8" i="2"/>
  <c r="BB19" i="2"/>
  <c r="BB16" i="2"/>
  <c r="BB22" i="2"/>
  <c r="BB24" i="2"/>
  <c r="BB7" i="2"/>
  <c r="BB12" i="2"/>
  <c r="BB9" i="2"/>
  <c r="BB13" i="2"/>
  <c r="BB17" i="2"/>
  <c r="BB21" i="2"/>
  <c r="BB25" i="2"/>
  <c r="BB18" i="2"/>
  <c r="BB20" i="2"/>
  <c r="BB27" i="2"/>
  <c r="BB10" i="2"/>
  <c r="BB6" i="2"/>
  <c r="X119" i="3"/>
  <c r="AZ28" i="2"/>
  <c r="X40" i="4"/>
  <c r="V3" i="5"/>
  <c r="V3" i="4"/>
  <c r="V3" i="3"/>
  <c r="AV12" i="1"/>
  <c r="AW12" i="1"/>
  <c r="AW8" i="1"/>
  <c r="AV8" i="1"/>
  <c r="AW5" i="1"/>
  <c r="AV5" i="1"/>
  <c r="V31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3" i="5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Q40" i="4"/>
  <c r="R119" i="3"/>
  <c r="V118" i="3"/>
  <c r="Q11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Q3" i="3"/>
  <c r="T119" i="3"/>
  <c r="AW28" i="2"/>
  <c r="AV28" i="2"/>
  <c r="S40" i="4"/>
  <c r="V40" i="4" s="1"/>
  <c r="AU6" i="1"/>
  <c r="AU9" i="1"/>
  <c r="AU14" i="1"/>
  <c r="S119" i="3"/>
  <c r="AU28" i="2"/>
  <c r="AU7" i="1"/>
  <c r="AU10" i="1"/>
  <c r="AU11" i="1"/>
  <c r="AU16" i="1"/>
  <c r="Q5" i="5"/>
  <c r="Q4" i="5"/>
  <c r="V33" i="5" l="1"/>
  <c r="BB28" i="2"/>
  <c r="AU5" i="1"/>
  <c r="AW17" i="1"/>
  <c r="AX10" i="1"/>
  <c r="AX14" i="1"/>
  <c r="AX7" i="1"/>
  <c r="AX9" i="1"/>
  <c r="AX16" i="1"/>
  <c r="AX6" i="1"/>
  <c r="AX11" i="1"/>
  <c r="AV17" i="1"/>
  <c r="V119" i="3"/>
  <c r="AU12" i="1"/>
  <c r="AU8" i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AX5" i="1" l="1"/>
  <c r="F7" i="4"/>
  <c r="G7" i="4" s="1"/>
  <c r="F20" i="4"/>
  <c r="G20" i="4" s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0" i="5" l="1"/>
  <c r="L30" i="5"/>
  <c r="Q29" i="5"/>
  <c r="L29" i="5"/>
  <c r="Q28" i="5"/>
  <c r="L28" i="5"/>
  <c r="Q27" i="5"/>
  <c r="L27" i="5"/>
  <c r="Q26" i="5"/>
  <c r="L26" i="5"/>
  <c r="Q25" i="5"/>
  <c r="L25" i="5"/>
  <c r="Q24" i="5"/>
  <c r="L24" i="5"/>
  <c r="Q23" i="5"/>
  <c r="L23" i="5"/>
  <c r="Q22" i="5"/>
  <c r="L22" i="5"/>
  <c r="Q21" i="5"/>
  <c r="L21" i="5"/>
  <c r="Q20" i="5"/>
  <c r="L20" i="5"/>
  <c r="Q19" i="5"/>
  <c r="L19" i="5"/>
  <c r="Q18" i="5"/>
  <c r="L18" i="5"/>
  <c r="Q17" i="5"/>
  <c r="L17" i="5"/>
  <c r="Q16" i="5"/>
  <c r="L16" i="5"/>
  <c r="Q15" i="5"/>
  <c r="H15" i="5"/>
  <c r="Q14" i="5"/>
  <c r="L14" i="5"/>
  <c r="Q13" i="5"/>
  <c r="L13" i="5"/>
  <c r="Q12" i="5"/>
  <c r="L12" i="5"/>
  <c r="Q11" i="5"/>
  <c r="L11" i="5"/>
  <c r="Q10" i="5"/>
  <c r="L10" i="5"/>
  <c r="Q9" i="5"/>
  <c r="L9" i="5"/>
  <c r="Q8" i="5"/>
  <c r="L8" i="5"/>
  <c r="Q7" i="5"/>
  <c r="L7" i="5"/>
  <c r="Q6" i="5"/>
  <c r="L6" i="5"/>
  <c r="L5" i="5"/>
  <c r="L4" i="5"/>
  <c r="L3" i="5"/>
  <c r="Q117" i="3"/>
  <c r="L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AT28" i="2"/>
  <c r="AX28" i="2" s="1"/>
  <c r="AG28" i="2"/>
  <c r="AF28" i="2"/>
  <c r="AE28" i="2"/>
  <c r="AC28" i="2"/>
  <c r="AB28" i="2"/>
  <c r="Z28" i="2"/>
  <c r="X28" i="2"/>
  <c r="W28" i="2"/>
  <c r="V28" i="2"/>
  <c r="U28" i="2"/>
  <c r="T28" i="2"/>
  <c r="M28" i="2"/>
  <c r="H28" i="2"/>
  <c r="AS27" i="2"/>
  <c r="AN27" i="2"/>
  <c r="AH27" i="2"/>
  <c r="AI27" i="2" s="1"/>
  <c r="AD27" i="2"/>
  <c r="Y27" i="2"/>
  <c r="T27" i="2"/>
  <c r="M27" i="2"/>
  <c r="H27" i="2"/>
  <c r="AS26" i="2"/>
  <c r="AN26" i="2"/>
  <c r="AD26" i="2"/>
  <c r="Y26" i="2"/>
  <c r="T26" i="2"/>
  <c r="M26" i="2"/>
  <c r="H26" i="2"/>
  <c r="AS25" i="2"/>
  <c r="AN25" i="2"/>
  <c r="AH25" i="2" a="1"/>
  <c r="AH26" i="2" s="1"/>
  <c r="AI26" i="2" s="1"/>
  <c r="AD25" i="2"/>
  <c r="Y25" i="2"/>
  <c r="T25" i="2"/>
  <c r="M25" i="2"/>
  <c r="H25" i="2"/>
  <c r="AS24" i="2"/>
  <c r="AN24" i="2"/>
  <c r="AH24" i="2"/>
  <c r="AI24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D22" i="2"/>
  <c r="Y22" i="2"/>
  <c r="T22" i="2"/>
  <c r="M22" i="2"/>
  <c r="H22" i="2"/>
  <c r="AS21" i="2"/>
  <c r="AN21" i="2"/>
  <c r="AH21" i="2" a="1"/>
  <c r="AH22" i="2" s="1"/>
  <c r="AI22" i="2" s="1"/>
  <c r="AD21" i="2"/>
  <c r="Y21" i="2"/>
  <c r="T21" i="2"/>
  <c r="M21" i="2"/>
  <c r="H21" i="2"/>
  <c r="AS20" i="2"/>
  <c r="AN20" i="2"/>
  <c r="AD20" i="2"/>
  <c r="Y20" i="2"/>
  <c r="T20" i="2"/>
  <c r="M20" i="2"/>
  <c r="H20" i="2"/>
  <c r="AS19" i="2"/>
  <c r="AN19" i="2"/>
  <c r="AH19" i="2" a="1"/>
  <c r="AH20" i="2" s="1"/>
  <c r="AI20" i="2" s="1"/>
  <c r="AD19" i="2"/>
  <c r="Y19" i="2"/>
  <c r="T19" i="2"/>
  <c r="M19" i="2"/>
  <c r="H19" i="2"/>
  <c r="AS18" i="2"/>
  <c r="AN18" i="2"/>
  <c r="AH18" i="2"/>
  <c r="AI18" i="2" s="1"/>
  <c r="AD18" i="2"/>
  <c r="Y18" i="2"/>
  <c r="T18" i="2"/>
  <c r="M18" i="2"/>
  <c r="H18" i="2"/>
  <c r="AS17" i="2"/>
  <c r="AK17" i="2"/>
  <c r="AN17" i="2" s="1"/>
  <c r="AH17" i="2"/>
  <c r="AI17" i="2" s="1"/>
  <c r="AD17" i="2"/>
  <c r="Y17" i="2"/>
  <c r="T17" i="2"/>
  <c r="M17" i="2"/>
  <c r="H17" i="2"/>
  <c r="AS16" i="2"/>
  <c r="AN16" i="2"/>
  <c r="AH16" i="2"/>
  <c r="AI16" i="2" s="1"/>
  <c r="AD16" i="2"/>
  <c r="Y16" i="2"/>
  <c r="T16" i="2"/>
  <c r="M16" i="2"/>
  <c r="H16" i="2"/>
  <c r="AS15" i="2"/>
  <c r="AN15" i="2"/>
  <c r="AD15" i="2"/>
  <c r="Y15" i="2"/>
  <c r="T15" i="2"/>
  <c r="M15" i="2"/>
  <c r="H15" i="2"/>
  <c r="AS14" i="2"/>
  <c r="AN14" i="2"/>
  <c r="AH14" i="2" a="1"/>
  <c r="AH15" i="2" s="1"/>
  <c r="AI15" i="2" s="1"/>
  <c r="AD14" i="2"/>
  <c r="Y14" i="2"/>
  <c r="T14" i="2"/>
  <c r="M14" i="2"/>
  <c r="H14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AT8" i="1"/>
  <c r="AR8" i="1"/>
  <c r="AQ8" i="1"/>
  <c r="AP8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AR5" i="1"/>
  <c r="AQ5" i="1"/>
  <c r="AP5" i="1"/>
  <c r="AO5" i="1"/>
  <c r="AM5" i="1"/>
  <c r="AL5" i="1"/>
  <c r="AK5" i="1"/>
  <c r="AJ5" i="1"/>
  <c r="AH5" i="1"/>
  <c r="AG5" i="1"/>
  <c r="AF5" i="1"/>
  <c r="AE5" i="1"/>
  <c r="AC5" i="1"/>
  <c r="AB5" i="1"/>
  <c r="AA5" i="1"/>
  <c r="Z5" i="1"/>
  <c r="X5" i="1"/>
  <c r="W5" i="1"/>
  <c r="L15" i="5" l="1"/>
  <c r="H33" i="5"/>
  <c r="L33" i="5"/>
  <c r="Q33" i="5"/>
  <c r="F33" i="5"/>
  <c r="Y5" i="1"/>
  <c r="AI8" i="1"/>
  <c r="AS8" i="1"/>
  <c r="AX8" i="1"/>
  <c r="AD8" i="1"/>
  <c r="AN8" i="1"/>
  <c r="Y12" i="1"/>
  <c r="AX12" i="1"/>
  <c r="AD5" i="1"/>
  <c r="AI5" i="1"/>
  <c r="AN5" i="1"/>
  <c r="AS5" i="1"/>
  <c r="Y8" i="1"/>
  <c r="AF17" i="1"/>
  <c r="AD12" i="1"/>
  <c r="AI12" i="1"/>
  <c r="AN12" i="1"/>
  <c r="AS12" i="1"/>
  <c r="AJ28" i="2"/>
  <c r="AN6" i="2"/>
  <c r="AP17" i="1"/>
  <c r="AH17" i="1"/>
  <c r="AR17" i="1"/>
  <c r="AL17" i="1"/>
  <c r="AC17" i="1"/>
  <c r="AT17" i="1"/>
  <c r="AM17" i="1"/>
  <c r="AJ17" i="1"/>
  <c r="AE17" i="1"/>
  <c r="AO17" i="1"/>
  <c r="AQ17" i="1"/>
  <c r="AG17" i="1"/>
  <c r="Y28" i="2"/>
  <c r="AK17" i="1"/>
  <c r="W17" i="1"/>
  <c r="Y17" i="1" s="1"/>
  <c r="AD28" i="2"/>
  <c r="AA17" i="1"/>
  <c r="Z17" i="1"/>
  <c r="AB17" i="1"/>
  <c r="AK28" i="2"/>
  <c r="AH11" i="2"/>
  <c r="AI11" i="2" s="1"/>
  <c r="AH21" i="2"/>
  <c r="AI21" i="2" s="1"/>
  <c r="AH14" i="2"/>
  <c r="AI14" i="2" s="1"/>
  <c r="AH19" i="2"/>
  <c r="AI19" i="2" s="1"/>
  <c r="AH25" i="2"/>
  <c r="AI25" i="2" s="1"/>
  <c r="AA28" i="2"/>
  <c r="AX17" i="1" l="1"/>
  <c r="AN28" i="2"/>
  <c r="AD17" i="1"/>
  <c r="AS17" i="1"/>
  <c r="AI17" i="1"/>
  <c r="AN17" i="1"/>
  <c r="AH28" i="2"/>
  <c r="AI28" i="2" s="1"/>
</calcChain>
</file>

<file path=xl/sharedStrings.xml><?xml version="1.0" encoding="utf-8"?>
<sst xmlns="http://schemas.openxmlformats.org/spreadsheetml/2006/main" count="521" uniqueCount="288">
  <si>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</si>
  <si>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</si>
  <si>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</si>
  <si>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</si>
  <si>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</si>
  <si>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</si>
  <si>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</si>
  <si>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</si>
  <si>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</si>
  <si>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</si>
  <si>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</si>
  <si>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</si>
  <si>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</si>
  <si>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</si>
  <si>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</si>
  <si>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</si>
  <si>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</si>
  <si>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</si>
  <si>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</si>
  <si>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</si>
  <si>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</si>
  <si>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</si>
  <si>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</si>
  <si>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</si>
  <si>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</si>
  <si>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</si>
  <si>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</si>
  <si>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</si>
  <si>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</si>
  <si>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</si>
  <si>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</si>
  <si>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</si>
  <si>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</si>
  <si>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</si>
  <si>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</si>
  <si>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</si>
  <si>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</si>
  <si>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</si>
  <si>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</si>
  <si>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</si>
  <si>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</si>
  <si>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</si>
  <si>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</si>
  <si>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</si>
  <si>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</si>
  <si>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</si>
  <si>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</si>
  <si>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</si>
  <si>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</si>
  <si>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</si>
  <si>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</si>
  <si>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</si>
  <si>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</si>
  <si>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</si>
  <si>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</si>
  <si>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</si>
  <si>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</si>
  <si>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</si>
  <si>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</si>
  <si>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</si>
  <si>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</si>
  <si>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</si>
  <si>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</si>
  <si>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</si>
  <si>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</si>
  <si>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</si>
  <si>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</si>
  <si>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</si>
  <si>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</si>
  <si>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</si>
  <si>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</si>
  <si>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</si>
  <si>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</si>
  <si>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</si>
  <si>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</si>
  <si>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</si>
  <si>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</si>
  <si>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</si>
  <si>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</si>
  <si>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</si>
  <si>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</si>
  <si>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</si>
  <si>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</si>
  <si>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</si>
  <si>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</si>
  <si>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</si>
  <si>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</si>
  <si>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</si>
  <si>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</si>
  <si>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</si>
  <si>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</si>
  <si>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</si>
  <si>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</si>
  <si>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</si>
  <si>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</si>
  <si>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</si>
  <si>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</si>
  <si>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</si>
  <si>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</si>
  <si>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</si>
  <si>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</si>
  <si>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</si>
  <si>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</si>
  <si>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</si>
  <si>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</si>
  <si>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</si>
  <si>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</si>
  <si>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</si>
  <si>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</si>
  <si>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</si>
  <si>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</si>
  <si>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</si>
  <si>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</si>
  <si>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</si>
  <si>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</si>
  <si>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</si>
  <si>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</si>
  <si>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</si>
  <si>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</si>
  <si>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</si>
  <si>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</si>
  <si>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</si>
  <si>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</si>
  <si>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</si>
  <si>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</si>
  <si>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</si>
  <si>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</si>
  <si>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</si>
  <si>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</si>
  <si>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</si>
  <si>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</si>
  <si>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</si>
  <si>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</si>
  <si>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</si>
  <si>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</si>
  <si>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</si>
  <si>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</si>
  <si>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</si>
  <si>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</si>
  <si>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</si>
  <si>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</si>
  <si>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</si>
  <si>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</si>
  <si>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</si>
  <si>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</si>
  <si>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</si>
  <si>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</si>
  <si>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</si>
  <si>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</si>
  <si>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</si>
  <si>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</si>
  <si>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</si>
  <si>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</si>
  <si>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</si>
  <si>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</si>
  <si>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</si>
  <si>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</si>
  <si>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</si>
  <si>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</si>
  <si>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</si>
  <si>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</si>
  <si>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</si>
  <si>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</si>
  <si>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</si>
  <si>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</si>
  <si>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</si>
  <si>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</si>
  <si>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</si>
  <si>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</si>
  <si>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</si>
  <si>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</si>
  <si>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</si>
  <si>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</si>
  <si>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</si>
  <si>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</si>
  <si>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</si>
  <si>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</si>
  <si>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</si>
  <si>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</si>
  <si>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</si>
  <si>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</si>
  <si>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</si>
  <si>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</si>
  <si>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</si>
  <si>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</si>
  <si>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</si>
  <si>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</si>
  <si>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</si>
  <si>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</si>
  <si>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</si>
  <si>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</si>
  <si>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</si>
  <si>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</si>
  <si>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</si>
  <si>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</si>
  <si>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</si>
  <si>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</si>
  <si>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</si>
  <si>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</si>
  <si>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</si>
  <si>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</si>
  <si>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</si>
  <si>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</si>
  <si>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</si>
  <si>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</si>
  <si>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</si>
  <si>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</si>
  <si>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</si>
  <si>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</si>
  <si>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</si>
  <si>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</si>
  <si>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</si>
  <si>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</si>
  <si>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</si>
  <si>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</si>
  <si>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</si>
  <si>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</si>
  <si>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</si>
  <si>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</si>
  <si>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</si>
  <si>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</si>
  <si>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</si>
  <si>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</si>
  <si>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</si>
  <si>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</si>
  <si>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</si>
  <si>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</si>
  <si>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</si>
  <si>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</si>
  <si>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</si>
  <si>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</si>
  <si>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</si>
  <si>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</si>
  <si>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</si>
  <si>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</si>
  <si>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</si>
  <si>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</si>
  <si>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</si>
  <si>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</si>
  <si>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</si>
  <si>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</si>
  <si>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</si>
  <si>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</si>
  <si>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</si>
  <si>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</si>
  <si>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</si>
  <si>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</si>
  <si>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</si>
  <si>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</si>
  <si>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</si>
  <si>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</si>
  <si>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</si>
  <si>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</si>
  <si>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</si>
  <si>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</si>
  <si>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</si>
  <si>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</si>
  <si>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</si>
  <si>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</si>
  <si>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</si>
  <si>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</si>
  <si>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</si>
  <si>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</si>
  <si>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</si>
  <si>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</si>
  <si>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</si>
  <si>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</si>
  <si>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</si>
  <si>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</si>
  <si>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Capital Importation by Country (US$ million)  (2022) (Provisional)</t>
  </si>
  <si>
    <t>Q32022</t>
  </si>
  <si>
    <t>Q42022</t>
  </si>
  <si>
    <t>Total 2022</t>
  </si>
  <si>
    <t>Q3 2022</t>
  </si>
  <si>
    <t>Q4 2022</t>
  </si>
  <si>
    <t>Titan Trust Bank Limited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</si>
  <si>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2013-2022 </t>
    </r>
  </si>
  <si>
    <t>Q1 2023</t>
  </si>
  <si>
    <t>Q2 2023</t>
  </si>
  <si>
    <t>Q2  2023</t>
  </si>
  <si>
    <t>Production/Manufacturing</t>
  </si>
  <si>
    <t>(qtr 3 2023 on qtr 2 2023)</t>
  </si>
  <si>
    <t>(Q3 2023 on Q3 2022)</t>
  </si>
  <si>
    <t>Education</t>
  </si>
  <si>
    <t>share of Q3 2023 (%)</t>
  </si>
  <si>
    <t>Q3 2023</t>
  </si>
  <si>
    <t>Q3  2023</t>
  </si>
  <si>
    <t>Lotus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</si>
</sst>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43" fontId="3" fillId="2" borderId="0" xfId="1" applyFont="1" applyFill="1"/>
    <xf numFmtId="0" fontId="3" fillId="3" borderId="1" xfId="0" applyFont="1" applyFill="1" applyBorder="1"/>
    <xf numFmtId="43" fontId="3" fillId="2" borderId="2" xfId="1" applyFont="1" applyFill="1" applyBorder="1"/>
    <xf numFmtId="0" fontId="3" fillId="3" borderId="3" xfId="0" applyFont="1" applyFill="1" applyBorder="1"/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43" fontId="11" fillId="0" borderId="3" xfId="1" applyFont="1" applyFill="1" applyBorder="1"/>
    <xf numFmtId="43" fontId="2" fillId="0" borderId="0" xfId="1" applyFont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43" fontId="3" fillId="0" borderId="0" xfId="1" applyFont="1" applyBorder="1"/>
    <xf numFmtId="43" fontId="2" fillId="0" borderId="0" xfId="1" applyFont="1" applyFill="1" applyBorder="1"/>
    <xf numFmtId="43" fontId="3" fillId="0" borderId="0" xfId="1" applyFont="1" applyFill="1" applyBorder="1"/>
    <xf numFmtId="164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43" fontId="12" fillId="4" borderId="3" xfId="1" applyFont="1" applyFill="1" applyBorder="1"/>
    <xf numFmtId="43" fontId="12" fillId="4" borderId="0" xfId="1" applyFont="1" applyFill="1" applyBorder="1"/>
    <xf numFmtId="43" fontId="12" fillId="0" borderId="0" xfId="1" applyFont="1" applyFill="1" applyBorder="1"/>
    <xf numFmtId="0" fontId="12" fillId="0" borderId="0" xfId="0" applyFont="1" applyAlignment="1">
      <alignment horizontal="center"/>
    </xf>
    <xf numFmtId="164" fontId="14" fillId="0" borderId="0" xfId="0" applyNumberFormat="1" applyFont="1"/>
    <xf numFmtId="2" fontId="12" fillId="0" borderId="0" xfId="0" applyNumberFormat="1" applyFont="1"/>
    <xf numFmtId="43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43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3" fontId="15" fillId="4" borderId="3" xfId="1" applyFont="1" applyFill="1" applyBorder="1" applyAlignment="1">
      <alignment horizontal="center" wrapText="1"/>
    </xf>
    <xf numFmtId="43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164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43" fontId="12" fillId="0" borderId="3" xfId="1" applyFont="1" applyBorder="1"/>
    <xf numFmtId="164" fontId="13" fillId="0" borderId="3" xfId="0" applyNumberFormat="1" applyFont="1" applyBorder="1" applyAlignment="1">
      <alignment horizontal="center"/>
    </xf>
    <xf numFmtId="43" fontId="13" fillId="2" borderId="3" xfId="1" applyFont="1" applyFill="1" applyBorder="1"/>
    <xf numFmtId="43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43" fontId="12" fillId="0" borderId="3" xfId="0" applyNumberFormat="1" applyFont="1" applyBorder="1"/>
    <xf numFmtId="43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wrapText="1"/>
    </xf>
    <xf numFmtId="43" fontId="13" fillId="0" borderId="3" xfId="1" applyFont="1" applyBorder="1" applyAlignment="1">
      <alignment horizontal="center"/>
    </xf>
    <xf numFmtId="43" fontId="13" fillId="0" borderId="3" xfId="1" applyFont="1" applyFill="1" applyBorder="1" applyAlignment="1">
      <alignment horizontal="center"/>
    </xf>
    <xf numFmtId="43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2" fillId="0" borderId="0" xfId="0" applyFont="1"/>
    <xf numFmtId="164" fontId="0" fillId="0" borderId="0" xfId="5" applyFont="1"/>
    <xf numFmtId="43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5" applyFont="1" applyFill="1"/>
    <xf numFmtId="164" fontId="0" fillId="0" borderId="0" xfId="5" applyFont="1" applyFill="1"/>
    <xf numFmtId="0" fontId="41" fillId="0" borderId="0" xfId="0" applyFont="1"/>
    <xf numFmtId="164" fontId="21" fillId="0" borderId="0" xfId="0" applyNumberFormat="1" applyFont="1"/>
    <xf numFmtId="43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164" fontId="12" fillId="0" borderId="0" xfId="5" applyFont="1" applyFill="1" applyBorder="1"/>
    <xf numFmtId="164" fontId="12" fillId="0" borderId="0" xfId="0" applyNumberFormat="1" applyFont="1"/>
    <xf numFmtId="164" fontId="12" fillId="0" borderId="0" xfId="6" applyFont="1" applyFill="1" applyBorder="1"/>
    <xf numFmtId="43" fontId="17" fillId="0" borderId="0" xfId="1" applyFont="1" applyFill="1" applyBorder="1"/>
    <xf numFmtId="43" fontId="3" fillId="0" borderId="0" xfId="0" applyNumberFormat="1" applyFont="1"/>
    <xf numFmtId="164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164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5" applyFont="1" applyFill="1" applyBorder="1" applyAlignment="1">
      <alignment horizontal="center"/>
    </xf>
    <xf numFmtId="0" fontId="3" fillId="0" borderId="5" xfId="0" applyFont="1" applyBorder="1"/>
    <xf numFmtId="164" fontId="27" fillId="0" borderId="3" xfId="5" applyFont="1" applyFill="1" applyBorder="1" applyAlignment="1">
      <alignment horizontal="center"/>
    </xf>
    <xf numFmtId="0" fontId="24" fillId="0" borderId="3" xfId="0" applyFont="1" applyBorder="1"/>
    <xf numFmtId="164" fontId="29" fillId="0" borderId="3" xfId="0" applyNumberFormat="1" applyFont="1" applyBorder="1"/>
    <xf numFmtId="164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164" fontId="3" fillId="0" borderId="3" xfId="5" applyFont="1" applyFill="1" applyBorder="1"/>
    <xf numFmtId="0" fontId="30" fillId="0" borderId="3" xfId="0" applyFont="1" applyBorder="1" applyAlignment="1">
      <alignment horizontal="center" vertical="center"/>
    </xf>
    <xf numFmtId="0" fontId="30" fillId="0" borderId="12" xfId="0" applyFont="1" applyBorder="1"/>
    <xf numFmtId="0" fontId="30" fillId="0" borderId="0" xfId="0" applyFont="1"/>
    <xf numFmtId="0" fontId="31" fillId="0" borderId="3" xfId="0" applyFont="1" applyBorder="1"/>
    <xf numFmtId="17" fontId="32" fillId="0" borderId="3" xfId="0" applyNumberFormat="1" applyFont="1" applyBorder="1" applyAlignment="1">
      <alignment horizontal="center"/>
    </xf>
    <xf numFmtId="164" fontId="34" fillId="0" borderId="3" xfId="5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164" fontId="36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164" fontId="35" fillId="0" borderId="3" xfId="5" applyFont="1" applyFill="1" applyBorder="1" applyAlignment="1">
      <alignment horizontal="center"/>
    </xf>
    <xf numFmtId="0" fontId="37" fillId="0" borderId="3" xfId="0" applyFont="1" applyBorder="1"/>
    <xf numFmtId="164" fontId="38" fillId="0" borderId="3" xfId="0" applyNumberFormat="1" applyFont="1" applyBorder="1"/>
    <xf numFmtId="0" fontId="33" fillId="0" borderId="3" xfId="0" applyFont="1" applyBorder="1"/>
    <xf numFmtId="164" fontId="39" fillId="0" borderId="3" xfId="5" applyFont="1" applyFill="1" applyBorder="1"/>
    <xf numFmtId="43" fontId="35" fillId="0" borderId="3" xfId="0" applyNumberFormat="1" applyFont="1" applyBorder="1"/>
    <xf numFmtId="164" fontId="40" fillId="0" borderId="3" xfId="5" applyFont="1" applyFill="1" applyBorder="1"/>
    <xf numFmtId="164" fontId="35" fillId="0" borderId="3" xfId="5" applyFont="1" applyFill="1" applyBorder="1"/>
    <xf numFmtId="164" fontId="33" fillId="0" borderId="3" xfId="0" applyNumberFormat="1" applyFont="1" applyBorder="1"/>
    <xf numFmtId="164" fontId="40" fillId="0" borderId="0" xfId="5" applyFont="1" applyFill="1" applyBorder="1"/>
    <xf numFmtId="164" fontId="22" fillId="0" borderId="0" xfId="5" applyFont="1" applyFill="1"/>
    <xf numFmtId="0" fontId="22" fillId="0" borderId="3" xfId="0" applyFont="1" applyBorder="1"/>
    <xf numFmtId="0" fontId="0" fillId="0" borderId="3" xfId="0" applyBorder="1"/>
    <xf numFmtId="43" fontId="24" fillId="0" borderId="10" xfId="0" applyNumberFormat="1" applyFont="1" applyBorder="1" applyAlignment="1">
      <alignment horizontal="center" vertical="center"/>
    </xf>
    <xf numFmtId="164" fontId="24" fillId="0" borderId="10" xfId="5" applyFont="1" applyFill="1" applyBorder="1"/>
    <xf numFmtId="0" fontId="0" fillId="0" borderId="10" xfId="0" applyBorder="1"/>
    <xf numFmtId="164" fontId="23" fillId="0" borderId="10" xfId="5" applyFont="1" applyFill="1" applyBorder="1" applyAlignment="1">
      <alignment horizontal="center"/>
    </xf>
    <xf numFmtId="164" fontId="0" fillId="0" borderId="3" xfId="5" applyFont="1" applyFill="1" applyBorder="1"/>
    <xf numFmtId="43" fontId="24" fillId="0" borderId="3" xfId="0" applyNumberFormat="1" applyFont="1" applyBorder="1" applyAlignment="1">
      <alignment horizontal="center" vertical="center"/>
    </xf>
    <xf numFmtId="164" fontId="24" fillId="0" borderId="3" xfId="5" applyFont="1" applyFill="1" applyBorder="1"/>
    <xf numFmtId="164" fontId="23" fillId="0" borderId="3" xfId="5" applyFont="1" applyFill="1" applyBorder="1" applyAlignment="1">
      <alignment horizontal="center"/>
    </xf>
    <xf numFmtId="164" fontId="0" fillId="0" borderId="1" xfId="5" applyFont="1" applyFill="1" applyBorder="1"/>
    <xf numFmtId="164" fontId="23" fillId="0" borderId="1" xfId="5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 vertical="center"/>
    </xf>
    <xf numFmtId="164" fontId="23" fillId="0" borderId="11" xfId="5" applyFont="1" applyFill="1" applyBorder="1" applyAlignment="1">
      <alignment horizontal="center"/>
    </xf>
    <xf numFmtId="164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Fill="1" applyBorder="1" applyAlignment="1"/>
    <xf numFmtId="43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3" fontId="8" fillId="0" borderId="3" xfId="1" applyFont="1" applyFill="1" applyBorder="1" applyAlignment="1">
      <alignment wrapText="1"/>
    </xf>
    <xf numFmtId="164" fontId="2" fillId="0" borderId="3" xfId="0" applyNumberFormat="1" applyFont="1" applyBorder="1"/>
    <xf numFmtId="43" fontId="2" fillId="0" borderId="3" xfId="1" applyFont="1" applyFill="1" applyBorder="1" applyAlignment="1"/>
    <xf numFmtId="164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3" fontId="2" fillId="0" borderId="3" xfId="1" applyFont="1" applyFill="1" applyBorder="1"/>
    <xf numFmtId="43" fontId="22" fillId="0" borderId="3" xfId="0" applyNumberFormat="1" applyFont="1" applyBorder="1"/>
    <xf numFmtId="43" fontId="0" fillId="0" borderId="3" xfId="1" applyFont="1" applyBorder="1"/>
    <xf numFmtId="0" fontId="43" fillId="0" borderId="3" xfId="0" applyFont="1" applyBorder="1"/>
    <xf numFmtId="164" fontId="19" fillId="0" borderId="3" xfId="5" applyFont="1" applyFill="1" applyBorder="1"/>
    <xf numFmtId="43" fontId="44" fillId="0" borderId="3" xfId="0" applyNumberFormat="1" applyFont="1" applyBorder="1"/>
    <xf numFmtId="164" fontId="13" fillId="0" borderId="3" xfId="5" applyFont="1" applyFill="1" applyBorder="1"/>
    <xf numFmtId="164" fontId="13" fillId="0" borderId="0" xfId="5" applyFont="1" applyFill="1" applyBorder="1"/>
    <xf numFmtId="164" fontId="44" fillId="0" borderId="3" xfId="5" applyFont="1" applyFill="1" applyBorder="1"/>
    <xf numFmtId="0" fontId="45" fillId="0" borderId="0" xfId="0" applyFont="1"/>
    <xf numFmtId="164" fontId="2" fillId="0" borderId="3" xfId="5" applyFont="1" applyFill="1" applyBorder="1" applyAlignment="1">
      <alignment horizontal="center"/>
    </xf>
    <xf numFmtId="164" fontId="46" fillId="0" borderId="3" xfId="0" applyNumberFormat="1" applyFont="1" applyBorder="1"/>
    <xf numFmtId="164" fontId="47" fillId="0" borderId="3" xfId="5" applyFont="1" applyFill="1" applyBorder="1" applyAlignment="1">
      <alignment horizontal="center"/>
    </xf>
    <xf numFmtId="43" fontId="1" fillId="0" borderId="3" xfId="1" applyFont="1" applyBorder="1"/>
    <xf numFmtId="0" fontId="1" fillId="0" borderId="3" xfId="3" applyFont="1" applyBorder="1"/>
    <xf numFmtId="2" fontId="2" fillId="0" borderId="3" xfId="0" applyNumberFormat="1" applyFont="1" applyBorder="1"/>
    <xf numFmtId="43" fontId="1" fillId="0" borderId="3" xfId="1" applyFont="1" applyFill="1" applyBorder="1"/>
    <xf numFmtId="0" fontId="3" fillId="5" borderId="3" xfId="0" applyFont="1" applyFill="1" applyBorder="1"/>
    <xf numFmtId="43" fontId="3" fillId="5" borderId="3" xfId="1" applyFont="1" applyFill="1" applyBorder="1"/>
    <xf numFmtId="0" fontId="6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wrapText="1"/>
    </xf>
    <xf numFmtId="43" fontId="3" fillId="5" borderId="3" xfId="1" applyFont="1" applyFill="1" applyBorder="1" applyAlignment="1"/>
    <xf numFmtId="43" fontId="8" fillId="5" borderId="3" xfId="1" applyFont="1" applyFill="1" applyBorder="1" applyAlignment="1">
      <alignment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3" fontId="3" fillId="0" borderId="0" xfId="1" applyFont="1"/>
    <xf numFmtId="43" fontId="0" fillId="0" borderId="3" xfId="0" applyNumberFormat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22" fillId="0" borderId="3" xfId="0" applyFont="1" applyFill="1" applyBorder="1"/>
    <xf numFmtId="43" fontId="2" fillId="0" borderId="0" xfId="0" applyNumberFormat="1" applyFont="1"/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SES/Desktop/FEC%20Memo/Q2%202022%20Capital%20Importation/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%20Q2%202023\Q2%202023%20Capital%20Importation.xlsx" TargetMode="External"/><Relationship Id="rId1" Type="http://schemas.openxmlformats.org/officeDocument/2006/relationships/externalLinkPath" Target="/Users/MOSES/Desktop/FEC%20Memo/NBS%20Data%20Mapping/Capital%20Importation%20Q4%202022/Q1%202023/Capital%20importation%20Q2%202023/Q2%202023%20Capital%20Import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apital%20importation%20Q2%202023\Nature_Business2023.xlsx" TargetMode="External"/><Relationship Id="rId1" Type="http://schemas.openxmlformats.org/officeDocument/2006/relationships/externalLinkPath" Target="/Users/MOSES/Desktop/FEC%20Memo/NBS%20Data%20Mapping/Capital%20Importation%20Q4%202022/Q1%202023/Capital%20importation%20Q2%202023/Nature_Business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_Mar2023.xlsx" TargetMode="External"/><Relationship Id="rId1" Type="http://schemas.openxmlformats.org/officeDocument/2006/relationships/externalLinkPath" Target="/Users/MOSES/Desktop/FEC%20Memo/NBS%20Data%20Mapping/Capital%20Importation%20Q4%202022/Q1%202023/Capital%20Importation_Ma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K21">
            <v>3.9</v>
          </cell>
        </row>
        <row r="23">
          <cell r="K23">
            <v>12.5</v>
          </cell>
        </row>
        <row r="26">
          <cell r="K26">
            <v>6.3343333299999998</v>
          </cell>
        </row>
        <row r="27">
          <cell r="K27">
            <v>0.24726757000000002</v>
          </cell>
        </row>
        <row r="37">
          <cell r="K37">
            <v>1.0263871099999999</v>
          </cell>
        </row>
        <row r="38">
          <cell r="K38">
            <v>1.1180000000000001E-2</v>
          </cell>
        </row>
        <row r="42">
          <cell r="K42">
            <v>0.7</v>
          </cell>
        </row>
        <row r="47">
          <cell r="K47">
            <v>2.4470116800000001</v>
          </cell>
        </row>
        <row r="49">
          <cell r="K49">
            <v>0.84294599999999997</v>
          </cell>
        </row>
        <row r="50">
          <cell r="K50">
            <v>8.1304340000000003E-2</v>
          </cell>
        </row>
        <row r="54">
          <cell r="K54">
            <v>6.1598839999999995E-2</v>
          </cell>
        </row>
        <row r="57">
          <cell r="K57">
            <v>3.7634408599999998</v>
          </cell>
        </row>
        <row r="61">
          <cell r="K61">
            <v>8.9990000000000001E-2</v>
          </cell>
        </row>
        <row r="63">
          <cell r="K63">
            <v>0.4264</v>
          </cell>
        </row>
        <row r="66">
          <cell r="K66">
            <v>0.48068640000000001</v>
          </cell>
        </row>
        <row r="73">
          <cell r="K73">
            <v>17.04602547</v>
          </cell>
        </row>
        <row r="75">
          <cell r="K75">
            <v>1.82</v>
          </cell>
        </row>
        <row r="77">
          <cell r="K77">
            <v>59.44689047</v>
          </cell>
        </row>
        <row r="81">
          <cell r="K81">
            <v>99.736733040000004</v>
          </cell>
        </row>
        <row r="92">
          <cell r="K92">
            <v>136.95087819</v>
          </cell>
        </row>
        <row r="96">
          <cell r="K96">
            <v>1.2749999999999999E-2</v>
          </cell>
        </row>
        <row r="99">
          <cell r="K99">
            <v>177.44163280000001</v>
          </cell>
        </row>
        <row r="102">
          <cell r="K102">
            <v>1.2E-2</v>
          </cell>
        </row>
        <row r="104">
          <cell r="K104">
            <v>0.29314267999999999</v>
          </cell>
        </row>
        <row r="113">
          <cell r="K113">
            <v>101.12960275</v>
          </cell>
        </row>
        <row r="114">
          <cell r="K114">
            <v>131.49263019999998</v>
          </cell>
        </row>
        <row r="115">
          <cell r="K115">
            <v>271.91524042999998</v>
          </cell>
        </row>
        <row r="126">
          <cell r="K126">
            <v>10.01275</v>
          </cell>
        </row>
        <row r="127">
          <cell r="K127">
            <v>194.57655046000002</v>
          </cell>
        </row>
        <row r="128">
          <cell r="K128">
            <v>0.25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7.82</v>
          </cell>
        </row>
        <row r="132">
          <cell r="K132">
            <v>7.5028459999999999</v>
          </cell>
        </row>
        <row r="133">
          <cell r="K133">
            <v>63.765122349999992</v>
          </cell>
        </row>
        <row r="134">
          <cell r="K134">
            <v>0</v>
          </cell>
        </row>
        <row r="135">
          <cell r="K135">
            <v>2.1735000000000001E-2</v>
          </cell>
        </row>
        <row r="136">
          <cell r="K136">
            <v>2.1732150000000002E-2</v>
          </cell>
        </row>
        <row r="137">
          <cell r="K137">
            <v>0</v>
          </cell>
        </row>
        <row r="138">
          <cell r="K138">
            <v>605.03777428000012</v>
          </cell>
        </row>
        <row r="139">
          <cell r="K139">
            <v>0</v>
          </cell>
        </row>
        <row r="140">
          <cell r="K140">
            <v>68.625445410000012</v>
          </cell>
        </row>
        <row r="141">
          <cell r="K141">
            <v>0</v>
          </cell>
        </row>
        <row r="142">
          <cell r="K142">
            <v>25.809526859999998</v>
          </cell>
        </row>
        <row r="143">
          <cell r="K143">
            <v>0</v>
          </cell>
        </row>
        <row r="144">
          <cell r="K144">
            <v>46.636599650000001</v>
          </cell>
        </row>
        <row r="146">
          <cell r="K146">
            <v>0</v>
          </cell>
        </row>
        <row r="156">
          <cell r="K156">
            <v>194.28297748000003</v>
          </cell>
        </row>
        <row r="158">
          <cell r="K158">
            <v>33.855239650000001</v>
          </cell>
        </row>
        <row r="168">
          <cell r="K168">
            <v>1.2749999999999999E-2</v>
          </cell>
        </row>
        <row r="179">
          <cell r="K179">
            <v>778.05910502999996</v>
          </cell>
        </row>
        <row r="182">
          <cell r="K182">
            <v>24</v>
          </cell>
        </row>
        <row r="213">
          <cell r="K213">
            <v>13.617846</v>
          </cell>
        </row>
        <row r="214">
          <cell r="K214">
            <v>187.76988549000001</v>
          </cell>
        </row>
        <row r="217">
          <cell r="K217">
            <v>66.694516859999993</v>
          </cell>
        </row>
        <row r="220">
          <cell r="K220">
            <v>37.994625149999997</v>
          </cell>
        </row>
        <row r="221">
          <cell r="K221">
            <v>323.13361961000004</v>
          </cell>
        </row>
        <row r="222">
          <cell r="K222">
            <v>44.634</v>
          </cell>
        </row>
        <row r="224">
          <cell r="K224">
            <v>1.8484809600000001</v>
          </cell>
        </row>
        <row r="226">
          <cell r="K226">
            <v>1.2749999999999999E-2</v>
          </cell>
        </row>
        <row r="228">
          <cell r="K228">
            <v>26.522010000000002</v>
          </cell>
        </row>
        <row r="229">
          <cell r="K229">
            <v>12.437764550000001</v>
          </cell>
        </row>
        <row r="230">
          <cell r="K230">
            <v>126.03430333</v>
          </cell>
        </row>
        <row r="232">
          <cell r="K232">
            <v>45.177638700000003</v>
          </cell>
        </row>
        <row r="233">
          <cell r="K233">
            <v>1.33395843</v>
          </cell>
        </row>
        <row r="234">
          <cell r="K234">
            <v>1.7265127900000001</v>
          </cell>
        </row>
        <row r="237">
          <cell r="K237">
            <v>28.089700000000001</v>
          </cell>
        </row>
        <row r="238">
          <cell r="K238">
            <v>46.932238980000001</v>
          </cell>
        </row>
        <row r="240">
          <cell r="K240">
            <v>1.080905</v>
          </cell>
        </row>
        <row r="241">
          <cell r="K241">
            <v>65.169316309999999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4">
          <cell r="K24">
            <v>0.12998999999999999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S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23"/>
  <sheetViews>
    <sheetView tabSelected="1" topLeftCell="B1" zoomScale="86" zoomScaleNormal="86" workbookViewId="0">
      <pane xSplit="2" ySplit="4" topLeftCell="AY5" activePane="bottomRight" state="frozen"/>
      <selection activeCell="B1" sqref="B1"/>
      <selection pane="topRight" activeCell="D1" sqref="D1"/>
      <selection pane="bottomLeft" activeCell="B5" sqref="B5"/>
      <selection pane="bottomRight" activeCell="BE19" sqref="BE19"/>
    </sheetView>
  </sheetViews>
  <sheetFormatPr defaultColWidth="9.140625" defaultRowHeight="15" x14ac:dyDescent="0.25"/>
  <cols>
    <col min="1" max="1" width="9.140625" style="1"/>
    <col min="2" max="2" width="17.140625" style="1" customWidth="1"/>
    <col min="3" max="3" width="21.5703125" style="1" customWidth="1"/>
    <col min="4" max="4" width="13.85546875" style="1" customWidth="1"/>
    <col min="5" max="5" width="13.140625" style="1" customWidth="1"/>
    <col min="6" max="6" width="13.42578125" style="1" customWidth="1"/>
    <col min="7" max="7" width="12.5703125" style="1" customWidth="1"/>
    <col min="8" max="8" width="13.5703125" style="1" customWidth="1"/>
    <col min="9" max="9" width="15.42578125" style="1" customWidth="1"/>
    <col min="10" max="10" width="15.85546875" style="1" customWidth="1"/>
    <col min="11" max="11" width="13.85546875" style="1" customWidth="1"/>
    <col min="12" max="12" width="14.42578125" style="1" customWidth="1"/>
    <col min="13" max="13" width="15.42578125" style="1" customWidth="1"/>
    <col min="14" max="14" width="15.140625" style="1" customWidth="1"/>
    <col min="15" max="15" width="17.5703125" style="1" customWidth="1"/>
    <col min="16" max="16" width="16" style="1" customWidth="1"/>
    <col min="17" max="17" width="14.42578125" style="1" customWidth="1"/>
    <col min="18" max="18" width="12.7109375" style="1" customWidth="1"/>
    <col min="19" max="19" width="13" style="1" customWidth="1"/>
    <col min="20" max="20" width="14.5703125" style="1" customWidth="1"/>
    <col min="21" max="21" width="11.28515625" style="1" customWidth="1"/>
    <col min="22" max="22" width="13" style="1" customWidth="1"/>
    <col min="23" max="23" width="12.7109375" style="1" customWidth="1"/>
    <col min="24" max="24" width="11.85546875" style="1" customWidth="1"/>
    <col min="25" max="25" width="15.5703125" style="1" customWidth="1"/>
    <col min="26" max="26" width="14.5703125" style="1" customWidth="1"/>
    <col min="27" max="29" width="14.28515625" style="13" customWidth="1"/>
    <col min="30" max="43" width="12.5703125" style="13" customWidth="1"/>
    <col min="44" max="44" width="13" style="13" bestFit="1" customWidth="1"/>
    <col min="45" max="54" width="13" style="13" customWidth="1"/>
    <col min="55" max="55" width="9.28515625" style="13" customWidth="1"/>
    <col min="56" max="56" width="9.140625" style="1"/>
    <col min="57" max="57" width="16" style="1" bestFit="1" customWidth="1"/>
    <col min="58" max="16384" width="9.140625" style="1"/>
  </cols>
  <sheetData>
    <row r="1" spans="1:242" x14ac:dyDescent="0.25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  <c r="AY1" s="3"/>
      <c r="AZ1" s="3"/>
      <c r="BA1" s="3"/>
      <c r="BB1" s="3"/>
      <c r="BC1" s="3"/>
    </row>
    <row r="2" spans="1:242" ht="15.75" x14ac:dyDescent="0.25">
      <c r="B2" s="212" t="s">
        <v>276</v>
      </c>
      <c r="C2" s="212"/>
      <c r="D2" s="212"/>
      <c r="E2" s="212"/>
      <c r="F2" s="212"/>
      <c r="G2" s="212"/>
      <c r="H2" s="212"/>
      <c r="I2" s="212"/>
      <c r="J2" s="160"/>
      <c r="K2" s="9" t="s">
        <v>0</v>
      </c>
      <c r="L2" s="9" t="s">
        <v>0</v>
      </c>
      <c r="M2" s="9" t="s">
        <v>0</v>
      </c>
      <c r="N2" s="9" t="s">
        <v>0</v>
      </c>
      <c r="O2" s="9"/>
      <c r="P2" s="9" t="s">
        <v>0</v>
      </c>
      <c r="Q2" s="9" t="s">
        <v>0</v>
      </c>
      <c r="R2" s="9" t="s">
        <v>0</v>
      </c>
      <c r="S2" s="9" t="s">
        <v>0</v>
      </c>
      <c r="T2" s="9"/>
      <c r="U2" s="9" t="s">
        <v>0</v>
      </c>
      <c r="V2" s="10"/>
      <c r="W2" s="10"/>
      <c r="X2" s="10"/>
      <c r="Y2" s="9"/>
      <c r="Z2" s="10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61"/>
      <c r="AS2" s="116"/>
      <c r="AT2" s="109"/>
      <c r="AU2" s="116"/>
      <c r="AV2" s="116"/>
      <c r="AW2" s="116"/>
      <c r="AX2" s="116"/>
      <c r="AY2" s="116"/>
      <c r="AZ2" s="116"/>
      <c r="BA2" s="116"/>
      <c r="BB2" s="200" t="s">
        <v>1</v>
      </c>
      <c r="BC2" s="201" t="s">
        <v>2</v>
      </c>
    </row>
    <row r="3" spans="1:242" s="11" customFormat="1" ht="15.75" x14ac:dyDescent="0.25">
      <c r="B3" s="162"/>
      <c r="C3" s="162"/>
      <c r="D3" s="9">
        <v>2013</v>
      </c>
      <c r="E3" s="162"/>
      <c r="F3" s="215">
        <v>2014</v>
      </c>
      <c r="G3" s="216"/>
      <c r="H3" s="216"/>
      <c r="I3" s="217"/>
      <c r="J3" s="162"/>
      <c r="K3" s="215">
        <v>2015</v>
      </c>
      <c r="L3" s="216"/>
      <c r="M3" s="216"/>
      <c r="N3" s="217"/>
      <c r="O3" s="162"/>
      <c r="P3" s="215">
        <v>2016</v>
      </c>
      <c r="Q3" s="216"/>
      <c r="R3" s="216"/>
      <c r="S3" s="217"/>
      <c r="T3" s="162"/>
      <c r="U3" s="215">
        <v>2017</v>
      </c>
      <c r="V3" s="216"/>
      <c r="W3" s="216"/>
      <c r="X3" s="217"/>
      <c r="Y3" s="162"/>
      <c r="Z3" s="210">
        <v>2018</v>
      </c>
      <c r="AA3" s="218"/>
      <c r="AB3" s="218"/>
      <c r="AC3" s="211"/>
      <c r="AD3" s="12"/>
      <c r="AE3" s="210">
        <v>2019</v>
      </c>
      <c r="AF3" s="218"/>
      <c r="AG3" s="218"/>
      <c r="AH3" s="211"/>
      <c r="AI3" s="163"/>
      <c r="AJ3" s="213">
        <v>2020</v>
      </c>
      <c r="AK3" s="213"/>
      <c r="AL3" s="213"/>
      <c r="AM3" s="213"/>
      <c r="AN3" s="109"/>
      <c r="AO3" s="210">
        <v>2021</v>
      </c>
      <c r="AP3" s="218"/>
      <c r="AQ3" s="218"/>
      <c r="AR3" s="211"/>
      <c r="AS3" s="109"/>
      <c r="AT3" s="210">
        <v>2022</v>
      </c>
      <c r="AU3" s="218"/>
      <c r="AV3" s="218"/>
      <c r="AW3" s="211"/>
      <c r="AX3" s="163"/>
      <c r="AY3" s="210">
        <v>2023</v>
      </c>
      <c r="AZ3" s="211"/>
      <c r="BA3" s="209"/>
      <c r="BB3" s="201" t="s">
        <v>281</v>
      </c>
      <c r="BC3" s="201" t="s">
        <v>282</v>
      </c>
    </row>
    <row r="4" spans="1:242" s="13" customFormat="1" ht="15.75" thickBot="1" x14ac:dyDescent="0.3">
      <c r="B4" s="175" t="s">
        <v>0</v>
      </c>
      <c r="C4" s="175" t="s">
        <v>0</v>
      </c>
      <c r="D4" s="175" t="s">
        <v>3</v>
      </c>
      <c r="E4" s="175" t="s">
        <v>4</v>
      </c>
      <c r="F4" s="175" t="s">
        <v>5</v>
      </c>
      <c r="G4" s="175" t="s">
        <v>6</v>
      </c>
      <c r="H4" s="175" t="s">
        <v>3</v>
      </c>
      <c r="I4" s="175" t="s">
        <v>4</v>
      </c>
      <c r="J4" s="197" t="s">
        <v>7</v>
      </c>
      <c r="K4" s="175" t="s">
        <v>5</v>
      </c>
      <c r="L4" s="175" t="s">
        <v>6</v>
      </c>
      <c r="M4" s="175" t="s">
        <v>3</v>
      </c>
      <c r="N4" s="175" t="s">
        <v>4</v>
      </c>
      <c r="O4" s="197" t="s">
        <v>8</v>
      </c>
      <c r="P4" s="175" t="s">
        <v>5</v>
      </c>
      <c r="Q4" s="175" t="s">
        <v>6</v>
      </c>
      <c r="R4" s="175" t="s">
        <v>3</v>
      </c>
      <c r="S4" s="175" t="s">
        <v>4</v>
      </c>
      <c r="T4" s="197" t="s">
        <v>9</v>
      </c>
      <c r="U4" s="175" t="s">
        <v>5</v>
      </c>
      <c r="V4" s="175" t="s">
        <v>6</v>
      </c>
      <c r="W4" s="175" t="s">
        <v>3</v>
      </c>
      <c r="X4" s="175" t="s">
        <v>4</v>
      </c>
      <c r="Y4" s="197" t="s">
        <v>10</v>
      </c>
      <c r="Z4" s="175" t="s">
        <v>5</v>
      </c>
      <c r="AA4" s="175" t="s">
        <v>6</v>
      </c>
      <c r="AB4" s="175" t="s">
        <v>3</v>
      </c>
      <c r="AC4" s="175" t="s">
        <v>4</v>
      </c>
      <c r="AD4" s="197" t="s">
        <v>11</v>
      </c>
      <c r="AE4" s="175" t="s">
        <v>5</v>
      </c>
      <c r="AF4" s="175" t="s">
        <v>6</v>
      </c>
      <c r="AG4" s="175" t="s">
        <v>3</v>
      </c>
      <c r="AH4" s="175" t="s">
        <v>4</v>
      </c>
      <c r="AI4" s="197" t="s">
        <v>12</v>
      </c>
      <c r="AJ4" s="164" t="s">
        <v>5</v>
      </c>
      <c r="AK4" s="164" t="s">
        <v>6</v>
      </c>
      <c r="AL4" s="164" t="s">
        <v>3</v>
      </c>
      <c r="AM4" s="164" t="s">
        <v>4</v>
      </c>
      <c r="AN4" s="194" t="s">
        <v>62</v>
      </c>
      <c r="AO4" s="164" t="s">
        <v>5</v>
      </c>
      <c r="AP4" s="164" t="s">
        <v>6</v>
      </c>
      <c r="AQ4" s="164" t="s">
        <v>3</v>
      </c>
      <c r="AR4" s="164" t="s">
        <v>4</v>
      </c>
      <c r="AS4" s="194" t="s">
        <v>194</v>
      </c>
      <c r="AT4" s="165" t="s">
        <v>5</v>
      </c>
      <c r="AU4" s="165" t="s">
        <v>6</v>
      </c>
      <c r="AV4" s="165" t="s">
        <v>3</v>
      </c>
      <c r="AW4" s="165" t="s">
        <v>4</v>
      </c>
      <c r="AX4" s="196" t="s">
        <v>272</v>
      </c>
      <c r="AY4" s="165" t="s">
        <v>5</v>
      </c>
      <c r="AZ4" s="165" t="s">
        <v>6</v>
      </c>
      <c r="BA4" s="165" t="s">
        <v>3</v>
      </c>
      <c r="BB4" s="202"/>
      <c r="BC4" s="202"/>
    </row>
    <row r="5" spans="1:242" s="15" customFormat="1" ht="15.75" thickBot="1" x14ac:dyDescent="0.3">
      <c r="A5" s="14"/>
      <c r="B5" s="214" t="s">
        <v>13</v>
      </c>
      <c r="C5" s="214"/>
      <c r="D5" s="175">
        <v>195.28</v>
      </c>
      <c r="E5" s="175">
        <v>121.82</v>
      </c>
      <c r="F5" s="175">
        <v>490.69</v>
      </c>
      <c r="G5" s="175">
        <v>472.99</v>
      </c>
      <c r="H5" s="175">
        <v>544.5</v>
      </c>
      <c r="I5" s="175">
        <v>768.86</v>
      </c>
      <c r="J5" s="199">
        <f>SUM(F5:I5)</f>
        <v>2277.04</v>
      </c>
      <c r="K5" s="175">
        <v>394.61</v>
      </c>
      <c r="L5" s="175">
        <v>211.14</v>
      </c>
      <c r="M5" s="175">
        <v>717.71</v>
      </c>
      <c r="N5" s="175">
        <v>123.16</v>
      </c>
      <c r="O5" s="199">
        <f>SUM(K5:N5)</f>
        <v>1446.6200000000001</v>
      </c>
      <c r="P5" s="175">
        <v>174.46</v>
      </c>
      <c r="Q5" s="175">
        <v>184.29</v>
      </c>
      <c r="R5" s="175">
        <v>340.64</v>
      </c>
      <c r="S5" s="175">
        <v>344.63</v>
      </c>
      <c r="T5" s="199">
        <f>SUM(P5:S5)</f>
        <v>1044.02</v>
      </c>
      <c r="U5" s="175">
        <v>211.38</v>
      </c>
      <c r="V5" s="174">
        <v>274.36988187999998</v>
      </c>
      <c r="W5" s="174">
        <f>SUM(W6:W7)</f>
        <v>117.59506864000001</v>
      </c>
      <c r="X5" s="174">
        <f>SUM(X6:X7)</f>
        <v>378.41</v>
      </c>
      <c r="Y5" s="199">
        <f>SUM(U5:X5)</f>
        <v>981.75495051999997</v>
      </c>
      <c r="Z5" s="167">
        <f>SUM(Z6:Z7)</f>
        <v>246.61605839999996</v>
      </c>
      <c r="AA5" s="167">
        <f>SUM(AA6:AA7)</f>
        <v>261.34717744</v>
      </c>
      <c r="AB5" s="167">
        <f>SUM(AB6:AB7)</f>
        <v>530.62585407000006</v>
      </c>
      <c r="AC5" s="167">
        <f>SUM(AC6:AC7)</f>
        <v>156.08000000000001</v>
      </c>
      <c r="AD5" s="198">
        <f>SUM(Z5:AC5)</f>
        <v>1194.6690899099999</v>
      </c>
      <c r="AE5" s="167">
        <f>SUM(AE6:AE7)</f>
        <v>247.36999999999998</v>
      </c>
      <c r="AF5" s="167">
        <f>SUM(AF6:AF7)</f>
        <v>223.14</v>
      </c>
      <c r="AG5" s="167">
        <f>SUM(AG6:AG7)</f>
        <v>206.57999999999998</v>
      </c>
      <c r="AH5" s="167">
        <f>SUM(AH6:AH7)</f>
        <v>257.24847110000002</v>
      </c>
      <c r="AI5" s="198">
        <f>SUM(AE5:AH5)</f>
        <v>934.33847109999988</v>
      </c>
      <c r="AJ5" s="167">
        <f>SUM(AJ6:AJ7)</f>
        <v>214.25410880999999</v>
      </c>
      <c r="AK5" s="167">
        <f>SUM(AK6:AK7)</f>
        <v>148.58999501</v>
      </c>
      <c r="AL5" s="167">
        <f>SUM(AL6:AL7)</f>
        <v>414.79476592999998</v>
      </c>
      <c r="AM5" s="167">
        <f t="shared" ref="AM5:AQ5" si="0">SUM(AM6:AM7)</f>
        <v>250.03936487000001</v>
      </c>
      <c r="AN5" s="195">
        <f>SUM(AJ5:AM5)</f>
        <v>1027.67823462</v>
      </c>
      <c r="AO5" s="167">
        <f t="shared" si="0"/>
        <v>154.76234890001203</v>
      </c>
      <c r="AP5" s="167">
        <f t="shared" si="0"/>
        <v>77.973667370000001</v>
      </c>
      <c r="AQ5" s="167">
        <f t="shared" si="0"/>
        <v>107.81209830000002</v>
      </c>
      <c r="AR5" s="167">
        <f>SUM(AR6:AR7)</f>
        <v>358.23073793000003</v>
      </c>
      <c r="AS5" s="195">
        <f>SUM(AO5:AR5)</f>
        <v>698.77885250001214</v>
      </c>
      <c r="AT5" s="109">
        <v>154.97</v>
      </c>
      <c r="AU5" s="168">
        <f>SUM(AU6:AU7)</f>
        <v>147.16267981999999</v>
      </c>
      <c r="AV5" s="168">
        <f>SUM(AV6:AV7)</f>
        <v>81.716479829999997</v>
      </c>
      <c r="AW5" s="168">
        <f>SUM(AW6:AW7)</f>
        <v>84.227234190000004</v>
      </c>
      <c r="AX5" s="195">
        <f>SUM(AT5:AW5)</f>
        <v>468.07639384000004</v>
      </c>
      <c r="AY5" s="205">
        <v>47.60461587999999</v>
      </c>
      <c r="AZ5" s="205">
        <v>86.028138409999997</v>
      </c>
      <c r="BA5" s="205">
        <v>59.770236799999992</v>
      </c>
      <c r="BB5" s="203">
        <v>-30.522457064987197</v>
      </c>
      <c r="BC5" s="203">
        <v>-26.856569293802391</v>
      </c>
      <c r="BD5" s="10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</row>
    <row r="6" spans="1:242" x14ac:dyDescent="0.25">
      <c r="B6" s="169" t="s">
        <v>0</v>
      </c>
      <c r="C6" s="19" t="s">
        <v>14</v>
      </c>
      <c r="D6" s="19">
        <v>194.63</v>
      </c>
      <c r="E6" s="19">
        <v>113.95</v>
      </c>
      <c r="F6" s="19">
        <v>490.39</v>
      </c>
      <c r="G6" s="19">
        <v>461.58</v>
      </c>
      <c r="H6" s="19">
        <v>544.21</v>
      </c>
      <c r="I6" s="19">
        <v>767.83</v>
      </c>
      <c r="J6" s="199">
        <f t="shared" ref="J6:J17" si="1">SUM(F6:I6)</f>
        <v>2264.0100000000002</v>
      </c>
      <c r="K6" s="19">
        <v>394.56</v>
      </c>
      <c r="L6" s="19">
        <v>211.01</v>
      </c>
      <c r="M6" s="19">
        <v>715.86</v>
      </c>
      <c r="N6" s="19">
        <v>120.98</v>
      </c>
      <c r="O6" s="199">
        <f t="shared" ref="O6:O17" si="2">SUM(K6:N6)</f>
        <v>1442.4099999999999</v>
      </c>
      <c r="P6" s="19">
        <v>173.73</v>
      </c>
      <c r="Q6" s="19">
        <v>184.21</v>
      </c>
      <c r="R6" s="19">
        <v>340.64</v>
      </c>
      <c r="S6" s="19">
        <v>344.57</v>
      </c>
      <c r="T6" s="199">
        <f t="shared" ref="T6:T17" si="3">SUM(P6:S6)</f>
        <v>1043.1499999999999</v>
      </c>
      <c r="U6" s="19">
        <v>210.1</v>
      </c>
      <c r="V6" s="172">
        <v>274.06988187999997</v>
      </c>
      <c r="W6" s="17">
        <v>117.46884221000001</v>
      </c>
      <c r="X6" s="10">
        <v>377.8</v>
      </c>
      <c r="Y6" s="199">
        <f t="shared" ref="Y6:Y17" si="4">SUM(U6:X6)</f>
        <v>979.43872409000005</v>
      </c>
      <c r="Z6" s="167">
        <v>246.61107839999997</v>
      </c>
      <c r="AA6" s="173">
        <v>255.71379719999999</v>
      </c>
      <c r="AB6" s="173">
        <v>530.62585407000006</v>
      </c>
      <c r="AC6" s="173">
        <v>156.08000000000001</v>
      </c>
      <c r="AD6" s="198">
        <f t="shared" ref="AD6:AD17" si="5">SUM(Z6:AC6)</f>
        <v>1189.0307296699998</v>
      </c>
      <c r="AE6" s="173">
        <v>246.67</v>
      </c>
      <c r="AF6" s="173">
        <v>223.14</v>
      </c>
      <c r="AG6" s="173">
        <v>202.88</v>
      </c>
      <c r="AH6" s="173">
        <v>249.55029041000003</v>
      </c>
      <c r="AI6" s="198">
        <f t="shared" ref="AI6:AI17" si="6">SUM(AE6:AH6)</f>
        <v>922.24029040999994</v>
      </c>
      <c r="AJ6" s="173">
        <v>213.84393596999999</v>
      </c>
      <c r="AK6" s="173">
        <v>148.58999501</v>
      </c>
      <c r="AL6" s="167">
        <v>414.79476592999998</v>
      </c>
      <c r="AM6" s="167">
        <v>247.50305681</v>
      </c>
      <c r="AN6" s="195">
        <f t="shared" ref="AN6:AN17" si="7">SUM(AJ6:AM6)</f>
        <v>1024.7317537200001</v>
      </c>
      <c r="AO6" s="167">
        <v>148.56005890001202</v>
      </c>
      <c r="AP6" s="167">
        <v>77.973667370000001</v>
      </c>
      <c r="AQ6" s="167">
        <v>107.81209830000002</v>
      </c>
      <c r="AR6" s="167">
        <v>358.23073793000003</v>
      </c>
      <c r="AS6" s="195">
        <f t="shared" ref="AS6:AS17" si="8">SUM(AO6:AR6)</f>
        <v>692.57656250001207</v>
      </c>
      <c r="AT6" s="109">
        <v>154.97</v>
      </c>
      <c r="AU6" s="168">
        <f>'[1]Capital Importation'!$L$195</f>
        <v>142.16267981999999</v>
      </c>
      <c r="AV6" s="168">
        <v>81.716479829999997</v>
      </c>
      <c r="AW6" s="168">
        <v>84.064484190000002</v>
      </c>
      <c r="AX6" s="195">
        <f t="shared" ref="AX6:AX17" si="9">SUM(AT6:AW6)</f>
        <v>462.91364384000008</v>
      </c>
      <c r="AY6" s="205">
        <v>47.591865879999993</v>
      </c>
      <c r="AZ6" s="205">
        <v>86.01538841</v>
      </c>
      <c r="BA6" s="205">
        <v>59.757486799999995</v>
      </c>
      <c r="BB6" s="203">
        <v>-30.526981387143636</v>
      </c>
      <c r="BC6" s="203">
        <v>-26.872172021705655</v>
      </c>
      <c r="BD6" s="103"/>
    </row>
    <row r="7" spans="1:242" ht="15.75" thickBot="1" x14ac:dyDescent="0.3">
      <c r="B7" s="169" t="s">
        <v>0</v>
      </c>
      <c r="C7" s="19" t="s">
        <v>15</v>
      </c>
      <c r="D7" s="19">
        <v>0.65</v>
      </c>
      <c r="E7" s="19">
        <v>7.87</v>
      </c>
      <c r="F7" s="19">
        <v>0.3</v>
      </c>
      <c r="G7" s="19">
        <v>11.41</v>
      </c>
      <c r="H7" s="19">
        <v>0.28999999999999998</v>
      </c>
      <c r="I7" s="19">
        <v>1.03</v>
      </c>
      <c r="J7" s="199">
        <f t="shared" si="1"/>
        <v>13.03</v>
      </c>
      <c r="K7" s="19">
        <v>0.05</v>
      </c>
      <c r="L7" s="19">
        <v>0.13</v>
      </c>
      <c r="M7" s="19">
        <v>1.86</v>
      </c>
      <c r="N7" s="19">
        <v>2.17</v>
      </c>
      <c r="O7" s="199">
        <f t="shared" si="2"/>
        <v>4.21</v>
      </c>
      <c r="P7" s="19">
        <v>0.73</v>
      </c>
      <c r="Q7" s="19">
        <v>0.08</v>
      </c>
      <c r="R7" s="16" t="s">
        <v>16</v>
      </c>
      <c r="S7" s="19">
        <v>7.0000000000000007E-2</v>
      </c>
      <c r="T7" s="199">
        <f t="shared" si="3"/>
        <v>0.87999999999999989</v>
      </c>
      <c r="U7" s="19">
        <v>1.28</v>
      </c>
      <c r="V7" s="172">
        <v>0.3</v>
      </c>
      <c r="W7" s="17">
        <v>0.12622643</v>
      </c>
      <c r="X7" s="10">
        <v>0.61</v>
      </c>
      <c r="Y7" s="199">
        <f t="shared" si="4"/>
        <v>2.3162264299999999</v>
      </c>
      <c r="Z7" s="167">
        <v>4.9800000000000001E-3</v>
      </c>
      <c r="AA7" s="173">
        <v>5.6333802400000001</v>
      </c>
      <c r="AB7" s="173">
        <v>0</v>
      </c>
      <c r="AC7" s="173" t="s">
        <v>16</v>
      </c>
      <c r="AD7" s="198">
        <f t="shared" si="5"/>
        <v>5.6383602399999999</v>
      </c>
      <c r="AE7" s="173">
        <v>0.7</v>
      </c>
      <c r="AF7" s="173">
        <v>0</v>
      </c>
      <c r="AG7" s="173">
        <v>3.7</v>
      </c>
      <c r="AH7" s="173">
        <v>7.6981806899999992</v>
      </c>
      <c r="AI7" s="198">
        <f t="shared" si="6"/>
        <v>12.09818069</v>
      </c>
      <c r="AJ7" s="173">
        <v>0.41017283999999998</v>
      </c>
      <c r="AK7" s="173">
        <v>0</v>
      </c>
      <c r="AL7" s="167">
        <v>0</v>
      </c>
      <c r="AM7" s="167">
        <v>2.5363080600000001</v>
      </c>
      <c r="AN7" s="195">
        <f t="shared" si="7"/>
        <v>2.9464809000000001</v>
      </c>
      <c r="AO7" s="167">
        <v>6.2022899999999996</v>
      </c>
      <c r="AP7" s="167">
        <v>0</v>
      </c>
      <c r="AQ7" s="167">
        <v>0</v>
      </c>
      <c r="AR7" s="167">
        <v>0</v>
      </c>
      <c r="AS7" s="195">
        <f t="shared" si="8"/>
        <v>6.2022899999999996</v>
      </c>
      <c r="AT7" s="166">
        <v>0</v>
      </c>
      <c r="AU7" s="166">
        <f>'[1]Capital Importation'!$L$196</f>
        <v>5</v>
      </c>
      <c r="AV7" s="168">
        <v>0</v>
      </c>
      <c r="AW7" s="168">
        <v>0.16275000000000001</v>
      </c>
      <c r="AX7" s="195">
        <f t="shared" si="9"/>
        <v>5.16275</v>
      </c>
      <c r="AY7" s="205">
        <v>1.2749999999999999E-2</v>
      </c>
      <c r="AZ7" s="205">
        <v>1.2749999999999999E-2</v>
      </c>
      <c r="BA7" s="205">
        <v>1.2749999999999999E-2</v>
      </c>
      <c r="BB7" s="203">
        <v>0</v>
      </c>
      <c r="BC7" s="203"/>
      <c r="BD7" s="103"/>
    </row>
    <row r="8" spans="1:242" s="15" customFormat="1" ht="15.75" thickBot="1" x14ac:dyDescent="0.3">
      <c r="A8" s="14"/>
      <c r="B8" s="214" t="s">
        <v>17</v>
      </c>
      <c r="C8" s="214"/>
      <c r="D8" s="176">
        <v>3735.48</v>
      </c>
      <c r="E8" s="176">
        <v>3395.76</v>
      </c>
      <c r="F8" s="176">
        <v>2869.19</v>
      </c>
      <c r="G8" s="176">
        <v>4917.13</v>
      </c>
      <c r="H8" s="176">
        <v>5127.75</v>
      </c>
      <c r="I8" s="176">
        <v>2003.1</v>
      </c>
      <c r="J8" s="199">
        <f t="shared" si="1"/>
        <v>14917.17</v>
      </c>
      <c r="K8" s="176">
        <v>1860.65</v>
      </c>
      <c r="L8" s="176">
        <v>2183.15</v>
      </c>
      <c r="M8" s="176">
        <v>1009.13</v>
      </c>
      <c r="N8" s="175">
        <v>952.5</v>
      </c>
      <c r="O8" s="199">
        <f t="shared" si="2"/>
        <v>6005.43</v>
      </c>
      <c r="P8" s="175">
        <v>271.02999999999997</v>
      </c>
      <c r="Q8" s="175">
        <v>337.31</v>
      </c>
      <c r="R8" s="175">
        <v>920.32</v>
      </c>
      <c r="S8" s="175">
        <v>284.22000000000003</v>
      </c>
      <c r="T8" s="199">
        <f t="shared" si="3"/>
        <v>1812.8799999999999</v>
      </c>
      <c r="U8" s="175">
        <v>313.61</v>
      </c>
      <c r="V8" s="174">
        <v>770.50856019000003</v>
      </c>
      <c r="W8" s="174">
        <f>SUM(W9:W11)</f>
        <v>2767.41595065</v>
      </c>
      <c r="X8" s="174">
        <f>SUM(X9:X11)</f>
        <v>3477.5299999999997</v>
      </c>
      <c r="Y8" s="199">
        <f t="shared" si="4"/>
        <v>7329.0645108400004</v>
      </c>
      <c r="Z8" s="167">
        <f>SUM(Z9:Z11)</f>
        <v>4565.0886116999991</v>
      </c>
      <c r="AA8" s="167">
        <f>SUM(AA9:AA11)</f>
        <v>4119.4565235</v>
      </c>
      <c r="AB8" s="167">
        <f>SUM(AB9:AB11)</f>
        <v>1723.0479728399998</v>
      </c>
      <c r="AC8" s="167">
        <f>SUM(AC9:AC11)</f>
        <v>1394.6759557099999</v>
      </c>
      <c r="AD8" s="198">
        <f t="shared" si="5"/>
        <v>11802.269063749998</v>
      </c>
      <c r="AE8" s="174">
        <f>SUM(AE9:AE11)</f>
        <v>7106.16</v>
      </c>
      <c r="AF8" s="174">
        <f>SUM(AF9:AF11)</f>
        <v>4348.67</v>
      </c>
      <c r="AG8" s="174">
        <f>SUM(AG9:AG11)</f>
        <v>3027.05</v>
      </c>
      <c r="AH8" s="174">
        <f t="shared" ref="AH8" si="10">SUM(AH9:AH11)</f>
        <v>1883.5825997500001</v>
      </c>
      <c r="AI8" s="198">
        <f t="shared" si="6"/>
        <v>16365.462599750001</v>
      </c>
      <c r="AJ8" s="167">
        <f>SUM(AJ9:AJ11)</f>
        <v>4309.4747533700001</v>
      </c>
      <c r="AK8" s="167">
        <f>SUM(AK9:AK11)</f>
        <v>385.31994453999994</v>
      </c>
      <c r="AL8" s="167">
        <f>SUM(AL9:AL11)</f>
        <v>407.25010199999997</v>
      </c>
      <c r="AM8" s="167">
        <f t="shared" ref="AM8:AQ8" si="11">SUM(AM9:AM11)</f>
        <v>35.153944250000002</v>
      </c>
      <c r="AN8" s="195">
        <f t="shared" si="7"/>
        <v>5137.1987441599995</v>
      </c>
      <c r="AO8" s="167">
        <f t="shared" si="11"/>
        <v>974.13831323179204</v>
      </c>
      <c r="AP8" s="167">
        <f t="shared" si="11"/>
        <v>551.36981251999998</v>
      </c>
      <c r="AQ8" s="167">
        <f t="shared" si="11"/>
        <v>1217.2092560799999</v>
      </c>
      <c r="AR8" s="167">
        <f>SUM(AR9:AR11)</f>
        <v>642.87250195999991</v>
      </c>
      <c r="AS8" s="195">
        <f t="shared" si="8"/>
        <v>3385.5898837917921</v>
      </c>
      <c r="AT8" s="109">
        <f>SUM(AT9:AT11)</f>
        <v>957.58</v>
      </c>
      <c r="AU8" s="168">
        <f>SUM(AU9:AU11)</f>
        <v>757.3178078200001</v>
      </c>
      <c r="AV8" s="168">
        <f>SUM(AV9:AV11)</f>
        <v>442.07910206999998</v>
      </c>
      <c r="AW8" s="168">
        <f>SUM(AW9:AW11)</f>
        <v>285.26479343999995</v>
      </c>
      <c r="AX8" s="195">
        <f t="shared" si="9"/>
        <v>2442.2417033299998</v>
      </c>
      <c r="AY8" s="205">
        <v>649.28337081999996</v>
      </c>
      <c r="AZ8" s="205">
        <v>106.84622529999999</v>
      </c>
      <c r="BA8" s="205">
        <v>87.109549610000002</v>
      </c>
      <c r="BB8" s="203">
        <v>-18.472038328526697</v>
      </c>
      <c r="BC8" s="203">
        <v>-80.295483500098399</v>
      </c>
      <c r="BD8" s="10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</row>
    <row r="9" spans="1:242" x14ac:dyDescent="0.25">
      <c r="B9" s="169" t="s">
        <v>0</v>
      </c>
      <c r="C9" s="19" t="s">
        <v>14</v>
      </c>
      <c r="D9" s="170">
        <v>3532.53</v>
      </c>
      <c r="E9" s="170">
        <v>2719.29</v>
      </c>
      <c r="F9" s="170">
        <v>2260.36</v>
      </c>
      <c r="G9" s="170">
        <v>3875.35</v>
      </c>
      <c r="H9" s="170">
        <v>3770.37</v>
      </c>
      <c r="I9" s="170">
        <v>1542.08</v>
      </c>
      <c r="J9" s="199">
        <f t="shared" si="1"/>
        <v>11448.16</v>
      </c>
      <c r="K9" s="170">
        <v>1139.3800000000001</v>
      </c>
      <c r="L9" s="170">
        <v>1846.08</v>
      </c>
      <c r="M9" s="19">
        <v>879.97</v>
      </c>
      <c r="N9" s="19">
        <v>792.12</v>
      </c>
      <c r="O9" s="199">
        <f t="shared" si="2"/>
        <v>4657.55</v>
      </c>
      <c r="P9" s="19">
        <v>201.69</v>
      </c>
      <c r="Q9" s="19">
        <v>279.81</v>
      </c>
      <c r="R9" s="19">
        <v>201.12</v>
      </c>
      <c r="S9" s="19">
        <v>176.44</v>
      </c>
      <c r="T9" s="199">
        <f t="shared" si="3"/>
        <v>859.06</v>
      </c>
      <c r="U9" s="19">
        <v>101.99</v>
      </c>
      <c r="V9" s="172">
        <v>614.05410073999997</v>
      </c>
      <c r="W9" s="17">
        <v>1932.0681639300001</v>
      </c>
      <c r="X9" s="10">
        <v>989.2</v>
      </c>
      <c r="Y9" s="199">
        <f t="shared" si="4"/>
        <v>3637.3122646700003</v>
      </c>
      <c r="Z9" s="167">
        <v>701.60979167999994</v>
      </c>
      <c r="AA9" s="173">
        <v>1048.38559528</v>
      </c>
      <c r="AB9" s="173">
        <v>394.46822057999992</v>
      </c>
      <c r="AC9" s="173">
        <v>218.26616605000001</v>
      </c>
      <c r="AD9" s="198">
        <f t="shared" si="5"/>
        <v>2362.7297735899997</v>
      </c>
      <c r="AE9" s="173">
        <v>656.23</v>
      </c>
      <c r="AF9" s="173">
        <v>497.62</v>
      </c>
      <c r="AG9" s="173">
        <v>385.69</v>
      </c>
      <c r="AH9" s="173">
        <v>353.65366563999999</v>
      </c>
      <c r="AI9" s="198">
        <f t="shared" si="6"/>
        <v>1893.1936656399998</v>
      </c>
      <c r="AJ9" s="173">
        <v>639.71752351999999</v>
      </c>
      <c r="AK9" s="173">
        <v>53.247956709999997</v>
      </c>
      <c r="AL9" s="167">
        <v>44.104886950000001</v>
      </c>
      <c r="AM9" s="167">
        <v>18.04915531</v>
      </c>
      <c r="AN9" s="195">
        <f t="shared" si="7"/>
        <v>755.11952249000001</v>
      </c>
      <c r="AO9" s="167">
        <v>26.878500191804999</v>
      </c>
      <c r="AP9" s="167">
        <v>85.16070744999999</v>
      </c>
      <c r="AQ9" s="167">
        <v>56.495691740000005</v>
      </c>
      <c r="AR9" s="167">
        <v>38.003094189999999</v>
      </c>
      <c r="AS9" s="195">
        <f t="shared" si="8"/>
        <v>206.53799357180498</v>
      </c>
      <c r="AT9" s="109">
        <v>31.78</v>
      </c>
      <c r="AU9" s="168">
        <f>'[1]Capital Importation'!$L$197</f>
        <v>12.717354040000002</v>
      </c>
      <c r="AV9" s="168">
        <v>7.2060237399999991</v>
      </c>
      <c r="AW9" s="168">
        <v>4.8623513100000002</v>
      </c>
      <c r="AX9" s="195">
        <f t="shared" si="9"/>
        <v>56.565729090000005</v>
      </c>
      <c r="AY9" s="205">
        <v>222.30757661999996</v>
      </c>
      <c r="AZ9" s="205">
        <v>8.5194826299999988</v>
      </c>
      <c r="BA9" s="205">
        <v>8.3665505199999988</v>
      </c>
      <c r="BB9" s="203">
        <v>-1.7950868220738436</v>
      </c>
      <c r="BC9" s="203">
        <v>16.104953603719331</v>
      </c>
      <c r="BD9" s="103"/>
    </row>
    <row r="10" spans="1:242" x14ac:dyDescent="0.25">
      <c r="B10" s="169" t="s">
        <v>0</v>
      </c>
      <c r="C10" s="19" t="s">
        <v>18</v>
      </c>
      <c r="D10" s="19">
        <v>31.64</v>
      </c>
      <c r="E10" s="19">
        <v>427.65</v>
      </c>
      <c r="F10" s="19">
        <v>482.49</v>
      </c>
      <c r="G10" s="19">
        <v>731.74</v>
      </c>
      <c r="H10" s="170">
        <v>1000.28</v>
      </c>
      <c r="I10" s="19">
        <v>229.48</v>
      </c>
      <c r="J10" s="199">
        <f t="shared" si="1"/>
        <v>2443.9900000000002</v>
      </c>
      <c r="K10" s="19">
        <v>705.12</v>
      </c>
      <c r="L10" s="19">
        <v>50.54</v>
      </c>
      <c r="M10" s="19">
        <v>20.34</v>
      </c>
      <c r="N10" s="19">
        <v>0.28000000000000003</v>
      </c>
      <c r="O10" s="199">
        <f t="shared" si="2"/>
        <v>776.28</v>
      </c>
      <c r="P10" s="19">
        <v>1.5</v>
      </c>
      <c r="Q10" s="16" t="s">
        <v>16</v>
      </c>
      <c r="R10" s="19">
        <v>369</v>
      </c>
      <c r="S10" s="19">
        <v>25.4</v>
      </c>
      <c r="T10" s="199">
        <f t="shared" si="3"/>
        <v>395.9</v>
      </c>
      <c r="U10" s="16" t="s">
        <v>16</v>
      </c>
      <c r="V10" s="172">
        <v>57.869459450000001</v>
      </c>
      <c r="W10" s="17">
        <v>115.434144</v>
      </c>
      <c r="X10" s="10">
        <v>309.54000000000002</v>
      </c>
      <c r="Y10" s="199">
        <f t="shared" si="4"/>
        <v>482.84360345000005</v>
      </c>
      <c r="Z10" s="167">
        <v>335.87719169999997</v>
      </c>
      <c r="AA10" s="173">
        <v>400.13919719</v>
      </c>
      <c r="AB10" s="173">
        <v>37.47503502</v>
      </c>
      <c r="AC10" s="173">
        <v>193.32620065</v>
      </c>
      <c r="AD10" s="198">
        <f t="shared" si="5"/>
        <v>966.8176245599999</v>
      </c>
      <c r="AE10" s="173">
        <v>567.15</v>
      </c>
      <c r="AF10" s="173">
        <v>316.27999999999997</v>
      </c>
      <c r="AG10" s="173">
        <v>91.6</v>
      </c>
      <c r="AH10" s="173">
        <v>47.358903819999995</v>
      </c>
      <c r="AI10" s="198">
        <f t="shared" si="6"/>
        <v>1022.38890382</v>
      </c>
      <c r="AJ10" s="173">
        <v>231.21977458000001</v>
      </c>
      <c r="AK10" s="173">
        <v>0</v>
      </c>
      <c r="AL10" s="167">
        <v>0</v>
      </c>
      <c r="AM10" s="167">
        <v>0</v>
      </c>
      <c r="AN10" s="195">
        <f t="shared" si="7"/>
        <v>231.21977458000001</v>
      </c>
      <c r="AO10" s="167">
        <v>138.68542953999298</v>
      </c>
      <c r="AP10" s="167">
        <v>14.53962099</v>
      </c>
      <c r="AQ10" s="167">
        <v>364.97056223999994</v>
      </c>
      <c r="AR10" s="167">
        <v>45.909815080000001</v>
      </c>
      <c r="AS10" s="195">
        <f t="shared" si="8"/>
        <v>564.10542784999302</v>
      </c>
      <c r="AT10" s="109">
        <v>310.06</v>
      </c>
      <c r="AU10" s="168">
        <f>'[1]Capital Importation'!$L$198</f>
        <v>322.04234834000005</v>
      </c>
      <c r="AV10" s="168">
        <v>203.79524443</v>
      </c>
      <c r="AW10" s="168">
        <v>144.44261190999998</v>
      </c>
      <c r="AX10" s="195">
        <f t="shared" si="9"/>
        <v>980.34020468000006</v>
      </c>
      <c r="AY10" s="205">
        <v>301.08061356999997</v>
      </c>
      <c r="AZ10" s="205">
        <v>85.28697747999999</v>
      </c>
      <c r="BA10" s="205">
        <v>20.557913360000001</v>
      </c>
      <c r="BB10" s="203">
        <v>-75.895600984545524</v>
      </c>
      <c r="BC10" s="203">
        <v>-89.912466594841817</v>
      </c>
      <c r="BD10" s="103"/>
    </row>
    <row r="11" spans="1:242" ht="27" thickBot="1" x14ac:dyDescent="0.3">
      <c r="B11" s="169" t="s">
        <v>0</v>
      </c>
      <c r="C11" s="19" t="s">
        <v>19</v>
      </c>
      <c r="D11" s="19">
        <v>171.32</v>
      </c>
      <c r="E11" s="19">
        <v>248.83</v>
      </c>
      <c r="F11" s="19">
        <v>126.34</v>
      </c>
      <c r="G11" s="19">
        <v>310.04000000000002</v>
      </c>
      <c r="H11" s="19">
        <v>357.1</v>
      </c>
      <c r="I11" s="19">
        <v>231.54</v>
      </c>
      <c r="J11" s="199">
        <f t="shared" si="1"/>
        <v>1025.02</v>
      </c>
      <c r="K11" s="19">
        <v>16.14</v>
      </c>
      <c r="L11" s="19">
        <v>286.52999999999997</v>
      </c>
      <c r="M11" s="19">
        <v>108.82</v>
      </c>
      <c r="N11" s="19">
        <v>160.1</v>
      </c>
      <c r="O11" s="199">
        <f t="shared" si="2"/>
        <v>571.58999999999992</v>
      </c>
      <c r="P11" s="19">
        <v>67.849999999999994</v>
      </c>
      <c r="Q11" s="19">
        <v>57.5</v>
      </c>
      <c r="R11" s="19">
        <v>350.2</v>
      </c>
      <c r="S11" s="19">
        <v>82.37</v>
      </c>
      <c r="T11" s="199">
        <f t="shared" si="3"/>
        <v>557.91999999999996</v>
      </c>
      <c r="U11" s="19">
        <v>211.61</v>
      </c>
      <c r="V11" s="172">
        <v>98.584999999999994</v>
      </c>
      <c r="W11" s="17">
        <v>719.91364271999987</v>
      </c>
      <c r="X11" s="177">
        <v>2178.79</v>
      </c>
      <c r="Y11" s="199">
        <f t="shared" si="4"/>
        <v>3208.8986427199998</v>
      </c>
      <c r="Z11" s="167">
        <v>3527.6016283199997</v>
      </c>
      <c r="AA11" s="173">
        <v>2670.9317310299998</v>
      </c>
      <c r="AB11" s="173">
        <v>1291.1047172399999</v>
      </c>
      <c r="AC11" s="173">
        <v>983.08358900999997</v>
      </c>
      <c r="AD11" s="198">
        <f t="shared" si="5"/>
        <v>8472.7216656000001</v>
      </c>
      <c r="AE11" s="173">
        <v>5882.78</v>
      </c>
      <c r="AF11" s="173">
        <v>3534.77</v>
      </c>
      <c r="AG11" s="173">
        <v>2549.7600000000002</v>
      </c>
      <c r="AH11" s="173">
        <v>1482.57003029</v>
      </c>
      <c r="AI11" s="198">
        <f t="shared" si="6"/>
        <v>13449.88003029</v>
      </c>
      <c r="AJ11" s="173">
        <v>3438.53745527</v>
      </c>
      <c r="AK11" s="173">
        <v>332.07198782999996</v>
      </c>
      <c r="AL11" s="167">
        <v>363.14521504999999</v>
      </c>
      <c r="AM11" s="167">
        <v>17.104788940000002</v>
      </c>
      <c r="AN11" s="195">
        <f t="shared" si="7"/>
        <v>4150.8594470899998</v>
      </c>
      <c r="AO11" s="167">
        <v>808.57438349999404</v>
      </c>
      <c r="AP11" s="167">
        <v>451.66948407999996</v>
      </c>
      <c r="AQ11" s="167">
        <v>795.74300210000001</v>
      </c>
      <c r="AR11" s="167">
        <v>558.95959268999991</v>
      </c>
      <c r="AS11" s="195">
        <f t="shared" si="8"/>
        <v>2614.9464623699942</v>
      </c>
      <c r="AT11" s="109">
        <v>615.74</v>
      </c>
      <c r="AU11" s="168">
        <f>'[1]Capital Importation'!$L$199</f>
        <v>422.55810544000002</v>
      </c>
      <c r="AV11" s="168">
        <v>231.0778339</v>
      </c>
      <c r="AW11" s="168">
        <v>135.95983021999999</v>
      </c>
      <c r="AX11" s="195">
        <f t="shared" si="9"/>
        <v>1405.33576956</v>
      </c>
      <c r="AY11" s="205">
        <v>125.89518063</v>
      </c>
      <c r="AZ11" s="205">
        <v>13.039765190000001</v>
      </c>
      <c r="BA11" s="205">
        <v>58.185085730000004</v>
      </c>
      <c r="BB11" s="203">
        <v>346.21268007664179</v>
      </c>
      <c r="BC11" s="203">
        <v>-74.820135385560221</v>
      </c>
      <c r="BD11" s="103"/>
    </row>
    <row r="12" spans="1:242" s="15" customFormat="1" ht="15.75" thickBot="1" x14ac:dyDescent="0.3">
      <c r="A12" s="14"/>
      <c r="B12" s="214" t="s">
        <v>20</v>
      </c>
      <c r="C12" s="214"/>
      <c r="D12" s="175">
        <v>488</v>
      </c>
      <c r="E12" s="176">
        <v>1163.81</v>
      </c>
      <c r="F12" s="175">
        <v>544.66999999999996</v>
      </c>
      <c r="G12" s="175">
        <v>413.76</v>
      </c>
      <c r="H12" s="175">
        <v>870.33</v>
      </c>
      <c r="I12" s="176">
        <v>1727.78</v>
      </c>
      <c r="J12" s="199">
        <f t="shared" si="1"/>
        <v>3556.54</v>
      </c>
      <c r="K12" s="175">
        <v>416.34</v>
      </c>
      <c r="L12" s="175">
        <v>272.07</v>
      </c>
      <c r="M12" s="176">
        <v>1021.26</v>
      </c>
      <c r="N12" s="175">
        <v>481.3</v>
      </c>
      <c r="O12" s="199">
        <f t="shared" si="2"/>
        <v>2190.9700000000003</v>
      </c>
      <c r="P12" s="175">
        <v>265.48</v>
      </c>
      <c r="Q12" s="175">
        <v>520.57000000000005</v>
      </c>
      <c r="R12" s="175">
        <v>561.16</v>
      </c>
      <c r="S12" s="175">
        <v>920.03</v>
      </c>
      <c r="T12" s="199">
        <f t="shared" si="3"/>
        <v>2267.2399999999998</v>
      </c>
      <c r="U12" s="175">
        <v>383.28</v>
      </c>
      <c r="V12" s="174">
        <v>747.46630030999995</v>
      </c>
      <c r="W12" s="174">
        <f>SUM(W13:W16)</f>
        <v>1260.0843203600002</v>
      </c>
      <c r="X12" s="166">
        <f>SUM(X13:X16)</f>
        <v>1526.92</v>
      </c>
      <c r="Y12" s="199">
        <f t="shared" si="4"/>
        <v>3917.75062067</v>
      </c>
      <c r="Z12" s="167">
        <f>SUM(Z13:Z16)</f>
        <v>1491.92746511</v>
      </c>
      <c r="AA12" s="167">
        <f>SUM(AA13:AA16)</f>
        <v>1132.74790057</v>
      </c>
      <c r="AB12" s="167">
        <f>SUM(AB13:AB16)</f>
        <v>601.53180837000014</v>
      </c>
      <c r="AC12" s="167">
        <f>SUM(AC13:AC16)</f>
        <v>589.32400049</v>
      </c>
      <c r="AD12" s="198">
        <f t="shared" si="5"/>
        <v>3815.5311745400004</v>
      </c>
      <c r="AE12" s="174">
        <f>SUM(AE13:AE16)</f>
        <v>1154.95</v>
      </c>
      <c r="AF12" s="174">
        <f>SUM(AF13:AF16)</f>
        <v>1480.5</v>
      </c>
      <c r="AG12" s="174">
        <f>SUM(AG13:AG16)</f>
        <v>2393.25</v>
      </c>
      <c r="AH12" s="174">
        <f t="shared" ref="AH12" si="12">SUM(AH13:AH16)</f>
        <v>1661.55172672</v>
      </c>
      <c r="AI12" s="198">
        <f t="shared" si="6"/>
        <v>6690.2517267200001</v>
      </c>
      <c r="AJ12" s="167">
        <f>SUM(AJ13:AJ16)</f>
        <v>1330.6500131400001</v>
      </c>
      <c r="AK12" s="167">
        <f>SUM(AK13:AK16)</f>
        <v>761.03492016999996</v>
      </c>
      <c r="AL12" s="167">
        <f>SUM(AL13:AL16)</f>
        <v>639.44194941000001</v>
      </c>
      <c r="AM12" s="167">
        <f t="shared" ref="AM12:AQ12" si="13">SUM(AM13:AM16)</f>
        <v>760.12559528999998</v>
      </c>
      <c r="AN12" s="195">
        <f t="shared" si="7"/>
        <v>3491.2524780100002</v>
      </c>
      <c r="AO12" s="167">
        <f t="shared" si="13"/>
        <v>776.98736807499995</v>
      </c>
      <c r="AP12" s="167">
        <f t="shared" si="13"/>
        <v>246.27358921999999</v>
      </c>
      <c r="AQ12" s="167">
        <f t="shared" si="13"/>
        <v>406.35269958999999</v>
      </c>
      <c r="AR12" s="167">
        <f>SUM(AR13:AR16)</f>
        <v>1186.5281468999999</v>
      </c>
      <c r="AS12" s="195">
        <f t="shared" si="8"/>
        <v>2616.1418037849999</v>
      </c>
      <c r="AT12" s="174">
        <f>SUM(AT13:AT16)</f>
        <v>460.59</v>
      </c>
      <c r="AU12" s="174">
        <f>SUM(AU13:AU16)</f>
        <v>630.86654410000006</v>
      </c>
      <c r="AV12" s="168">
        <f>SUM(AV13:AV16)</f>
        <v>635.87363083000002</v>
      </c>
      <c r="AW12" s="168">
        <f>SUM(AW13:AW16)</f>
        <v>691.23349390999999</v>
      </c>
      <c r="AX12" s="195">
        <f t="shared" si="9"/>
        <v>2418.56366884</v>
      </c>
      <c r="AY12" s="205">
        <v>435.75739479999999</v>
      </c>
      <c r="AZ12" s="205">
        <v>837.33570845000008</v>
      </c>
      <c r="BA12" s="205">
        <v>507.77453226999995</v>
      </c>
      <c r="BB12" s="203">
        <v>-39.35830908131863</v>
      </c>
      <c r="BC12" s="203">
        <v>-20.145370455572042</v>
      </c>
      <c r="BD12" s="10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</row>
    <row r="13" spans="1:242" x14ac:dyDescent="0.25">
      <c r="B13" s="169" t="s">
        <v>0</v>
      </c>
      <c r="C13" s="19" t="s">
        <v>21</v>
      </c>
      <c r="D13" s="16" t="s">
        <v>16</v>
      </c>
      <c r="E13" s="16" t="s">
        <v>16</v>
      </c>
      <c r="F13" s="19">
        <v>14.7</v>
      </c>
      <c r="G13" s="19">
        <v>1.37</v>
      </c>
      <c r="H13" s="19">
        <v>5.08</v>
      </c>
      <c r="I13" s="19">
        <v>0.88</v>
      </c>
      <c r="J13" s="199">
        <f t="shared" si="1"/>
        <v>22.029999999999998</v>
      </c>
      <c r="K13" s="16" t="s">
        <v>16</v>
      </c>
      <c r="L13" s="16" t="s">
        <v>16</v>
      </c>
      <c r="M13" s="16" t="s">
        <v>16</v>
      </c>
      <c r="N13" s="16" t="s">
        <v>16</v>
      </c>
      <c r="O13" s="199">
        <f t="shared" si="2"/>
        <v>0</v>
      </c>
      <c r="P13" s="16" t="s">
        <v>16</v>
      </c>
      <c r="Q13" s="16" t="s">
        <v>16</v>
      </c>
      <c r="R13" s="16" t="s">
        <v>16</v>
      </c>
      <c r="S13" s="19">
        <v>0.16</v>
      </c>
      <c r="T13" s="199">
        <f t="shared" si="3"/>
        <v>0.16</v>
      </c>
      <c r="U13" s="16" t="s">
        <v>16</v>
      </c>
      <c r="V13" s="172">
        <v>0</v>
      </c>
      <c r="W13" s="17">
        <v>0</v>
      </c>
      <c r="X13" s="177">
        <v>10</v>
      </c>
      <c r="Y13" s="199">
        <f t="shared" si="4"/>
        <v>10</v>
      </c>
      <c r="Z13" s="167">
        <v>0</v>
      </c>
      <c r="AA13" s="173">
        <v>0</v>
      </c>
      <c r="AB13" s="173">
        <v>6.2910000000000004</v>
      </c>
      <c r="AC13" s="173">
        <v>0.63270599999999999</v>
      </c>
      <c r="AD13" s="198">
        <f t="shared" si="5"/>
        <v>6.9237060000000001</v>
      </c>
      <c r="AE13" s="173">
        <v>0</v>
      </c>
      <c r="AF13" s="173">
        <v>0.11</v>
      </c>
      <c r="AG13" s="173">
        <v>0</v>
      </c>
      <c r="AH13" s="173">
        <v>0</v>
      </c>
      <c r="AI13" s="198">
        <f t="shared" si="6"/>
        <v>0.11</v>
      </c>
      <c r="AJ13" s="173">
        <v>4.6288500000000003E-2</v>
      </c>
      <c r="AK13" s="173">
        <v>0</v>
      </c>
      <c r="AL13" s="167">
        <v>0</v>
      </c>
      <c r="AM13" s="167">
        <v>0</v>
      </c>
      <c r="AN13" s="195">
        <f t="shared" si="7"/>
        <v>4.6288500000000003E-2</v>
      </c>
      <c r="AO13" s="167">
        <v>0</v>
      </c>
      <c r="AP13" s="167">
        <v>1.5</v>
      </c>
      <c r="AQ13" s="167">
        <v>0</v>
      </c>
      <c r="AR13" s="167">
        <v>0.54923480000000002</v>
      </c>
      <c r="AS13" s="195">
        <f t="shared" si="8"/>
        <v>2.0492347999999998</v>
      </c>
      <c r="AT13" s="167">
        <v>0</v>
      </c>
      <c r="AU13" s="167" t="s">
        <v>16</v>
      </c>
      <c r="AV13" s="167">
        <v>3.0127723099999999</v>
      </c>
      <c r="AW13" s="167">
        <v>0</v>
      </c>
      <c r="AX13" s="195">
        <f t="shared" si="9"/>
        <v>3.0127723099999999</v>
      </c>
      <c r="AY13" s="205">
        <v>0</v>
      </c>
      <c r="AZ13" s="205"/>
      <c r="BA13" s="205">
        <v>0</v>
      </c>
      <c r="BB13" s="203"/>
      <c r="BC13" s="203">
        <v>-100</v>
      </c>
      <c r="BD13" s="103"/>
      <c r="BE13" s="18"/>
    </row>
    <row r="14" spans="1:242" x14ac:dyDescent="0.25">
      <c r="B14" s="169" t="s">
        <v>0</v>
      </c>
      <c r="C14" s="19" t="s">
        <v>22</v>
      </c>
      <c r="D14" s="19">
        <v>239.69</v>
      </c>
      <c r="E14" s="19">
        <v>920.52</v>
      </c>
      <c r="F14" s="19">
        <v>436.41</v>
      </c>
      <c r="G14" s="19">
        <v>236.99</v>
      </c>
      <c r="H14" s="19">
        <v>349.93</v>
      </c>
      <c r="I14" s="19">
        <v>391</v>
      </c>
      <c r="J14" s="199">
        <f t="shared" si="1"/>
        <v>1414.3300000000002</v>
      </c>
      <c r="K14" s="19">
        <v>384.83</v>
      </c>
      <c r="L14" s="19">
        <v>153.22999999999999</v>
      </c>
      <c r="M14" s="19">
        <v>696.38</v>
      </c>
      <c r="N14" s="19">
        <v>420.84</v>
      </c>
      <c r="O14" s="199">
        <f t="shared" si="2"/>
        <v>1655.28</v>
      </c>
      <c r="P14" s="19">
        <v>241.81</v>
      </c>
      <c r="Q14" s="19">
        <v>520.19000000000005</v>
      </c>
      <c r="R14" s="19">
        <v>561.1</v>
      </c>
      <c r="S14" s="19">
        <v>917.01</v>
      </c>
      <c r="T14" s="199">
        <f t="shared" si="3"/>
        <v>2240.1099999999997</v>
      </c>
      <c r="U14" s="19">
        <v>369.28</v>
      </c>
      <c r="V14" s="172">
        <v>747.46630030999995</v>
      </c>
      <c r="W14" s="17">
        <v>956.68665593000003</v>
      </c>
      <c r="X14" s="20">
        <v>1091.2</v>
      </c>
      <c r="Y14" s="199">
        <f t="shared" si="4"/>
        <v>3164.6329562399997</v>
      </c>
      <c r="Z14" s="167">
        <v>1268.44137419</v>
      </c>
      <c r="AA14" s="173">
        <v>1121.6638837200001</v>
      </c>
      <c r="AB14" s="173">
        <v>561.24184947000003</v>
      </c>
      <c r="AC14" s="173">
        <v>571.47988994000002</v>
      </c>
      <c r="AD14" s="198">
        <f t="shared" si="5"/>
        <v>3522.8269973200004</v>
      </c>
      <c r="AE14" s="173">
        <v>755.94</v>
      </c>
      <c r="AF14" s="173">
        <v>1067.02</v>
      </c>
      <c r="AG14" s="173">
        <v>1774.88</v>
      </c>
      <c r="AH14" s="167">
        <v>1480.9397791700001</v>
      </c>
      <c r="AI14" s="198">
        <f t="shared" si="6"/>
        <v>5078.7797791700004</v>
      </c>
      <c r="AJ14" s="167">
        <v>559.79229931999998</v>
      </c>
      <c r="AK14" s="167">
        <v>725.99992017</v>
      </c>
      <c r="AL14" s="167">
        <v>624.44838442000002</v>
      </c>
      <c r="AM14" s="167">
        <v>645.52559528999996</v>
      </c>
      <c r="AN14" s="195">
        <f t="shared" si="7"/>
        <v>2555.7661992000003</v>
      </c>
      <c r="AO14" s="167">
        <v>759.99744108499999</v>
      </c>
      <c r="AP14" s="167">
        <v>209.77358921999999</v>
      </c>
      <c r="AQ14" s="167">
        <v>334.35179958999998</v>
      </c>
      <c r="AR14" s="167">
        <v>1074.38405371</v>
      </c>
      <c r="AS14" s="195">
        <f t="shared" si="8"/>
        <v>2378.506883605</v>
      </c>
      <c r="AT14" s="109">
        <v>430.59</v>
      </c>
      <c r="AU14" s="168">
        <f>'[1]Capital Importation'!$L$201</f>
        <v>595.86654410000006</v>
      </c>
      <c r="AV14" s="168">
        <v>619.16085852000003</v>
      </c>
      <c r="AW14" s="168">
        <v>665.61218209000003</v>
      </c>
      <c r="AX14" s="195">
        <f t="shared" si="9"/>
        <v>2311.2295847100004</v>
      </c>
      <c r="AY14" s="205">
        <v>433.87194548000002</v>
      </c>
      <c r="AZ14" s="205">
        <v>771.52618159000008</v>
      </c>
      <c r="BA14" s="205">
        <v>507.70953226999995</v>
      </c>
      <c r="BB14" s="203">
        <v>-34.194127900664817</v>
      </c>
      <c r="BC14" s="203">
        <v>-18.000383053348322</v>
      </c>
      <c r="BD14" s="103"/>
      <c r="BE14" s="18"/>
    </row>
    <row r="15" spans="1:242" x14ac:dyDescent="0.25">
      <c r="B15" s="169" t="s">
        <v>0</v>
      </c>
      <c r="C15" s="19" t="s">
        <v>23</v>
      </c>
      <c r="D15" s="16" t="s">
        <v>16</v>
      </c>
      <c r="E15" s="19">
        <v>2.48</v>
      </c>
      <c r="F15" s="16" t="s">
        <v>16</v>
      </c>
      <c r="G15" s="16" t="s">
        <v>16</v>
      </c>
      <c r="H15" s="16" t="s">
        <v>16</v>
      </c>
      <c r="I15" s="16" t="s">
        <v>16</v>
      </c>
      <c r="J15" s="199">
        <f t="shared" si="1"/>
        <v>0</v>
      </c>
      <c r="K15" s="16" t="s">
        <v>16</v>
      </c>
      <c r="L15" s="19">
        <v>0.99</v>
      </c>
      <c r="M15" s="19">
        <v>7.11</v>
      </c>
      <c r="N15" s="16" t="s">
        <v>16</v>
      </c>
      <c r="O15" s="199">
        <f t="shared" si="2"/>
        <v>8.1</v>
      </c>
      <c r="P15" s="16" t="s">
        <v>16</v>
      </c>
      <c r="Q15" s="16" t="s">
        <v>16</v>
      </c>
      <c r="R15" s="16" t="s">
        <v>16</v>
      </c>
      <c r="S15" s="19">
        <v>0.03</v>
      </c>
      <c r="T15" s="199">
        <f t="shared" si="3"/>
        <v>0.03</v>
      </c>
      <c r="U15" s="19">
        <v>3</v>
      </c>
      <c r="V15" s="172">
        <v>0</v>
      </c>
      <c r="W15" s="17">
        <v>0.51794885999999996</v>
      </c>
      <c r="X15" s="10">
        <v>0</v>
      </c>
      <c r="Y15" s="199">
        <f t="shared" si="4"/>
        <v>3.5179488599999997</v>
      </c>
      <c r="Z15" s="167">
        <v>0</v>
      </c>
      <c r="AA15" s="173">
        <v>0</v>
      </c>
      <c r="AB15" s="173">
        <v>0</v>
      </c>
      <c r="AC15" s="173">
        <v>1.0335467300000001</v>
      </c>
      <c r="AD15" s="198">
        <f t="shared" si="5"/>
        <v>1.0335467300000001</v>
      </c>
      <c r="AE15" s="173">
        <v>0</v>
      </c>
      <c r="AF15" s="173">
        <v>0</v>
      </c>
      <c r="AG15" s="173">
        <v>0</v>
      </c>
      <c r="AH15" s="173">
        <v>2.9590802000000003</v>
      </c>
      <c r="AI15" s="198">
        <f t="shared" si="6"/>
        <v>2.9590802000000003</v>
      </c>
      <c r="AJ15" s="173">
        <v>0.82482599999999995</v>
      </c>
      <c r="AK15" s="173">
        <v>0</v>
      </c>
      <c r="AL15" s="167">
        <v>0</v>
      </c>
      <c r="AM15" s="167">
        <v>0</v>
      </c>
      <c r="AN15" s="195">
        <f t="shared" si="7"/>
        <v>0.82482599999999995</v>
      </c>
      <c r="AO15" s="167">
        <v>0</v>
      </c>
      <c r="AP15" s="167">
        <v>0</v>
      </c>
      <c r="AQ15" s="167">
        <v>8.9999999999999998E-4</v>
      </c>
      <c r="AR15" s="167">
        <v>6.5948583899999997</v>
      </c>
      <c r="AS15" s="195">
        <f t="shared" si="8"/>
        <v>6.5957583899999994</v>
      </c>
      <c r="AT15" s="167">
        <v>0</v>
      </c>
      <c r="AU15" s="167" t="s">
        <v>16</v>
      </c>
      <c r="AV15" s="167">
        <v>3.7</v>
      </c>
      <c r="AW15" s="167">
        <v>5.6213118200000007</v>
      </c>
      <c r="AX15" s="195">
        <f t="shared" si="9"/>
        <v>9.3213118200000018</v>
      </c>
      <c r="AY15" s="205">
        <v>1.84050632</v>
      </c>
      <c r="AZ15" s="205">
        <v>0</v>
      </c>
      <c r="BA15" s="205">
        <v>6.5000000000000002E-2</v>
      </c>
      <c r="BB15" s="203"/>
      <c r="BC15" s="203">
        <v>-98.243243243243242</v>
      </c>
      <c r="BD15" s="103"/>
      <c r="BE15" s="18"/>
    </row>
    <row r="16" spans="1:242" ht="15.75" thickBot="1" x14ac:dyDescent="0.3">
      <c r="B16" s="169" t="s">
        <v>0</v>
      </c>
      <c r="C16" s="19" t="s">
        <v>24</v>
      </c>
      <c r="D16" s="19">
        <v>248.3</v>
      </c>
      <c r="E16" s="19">
        <v>240.81</v>
      </c>
      <c r="F16" s="19">
        <v>93.56</v>
      </c>
      <c r="G16" s="19">
        <v>175.4</v>
      </c>
      <c r="H16" s="19">
        <v>515.30999999999995</v>
      </c>
      <c r="I16" s="170">
        <v>1335.91</v>
      </c>
      <c r="J16" s="199">
        <f t="shared" si="1"/>
        <v>2120.1800000000003</v>
      </c>
      <c r="K16" s="19">
        <v>31.51</v>
      </c>
      <c r="L16" s="19">
        <v>117.85</v>
      </c>
      <c r="M16" s="19">
        <v>317.77</v>
      </c>
      <c r="N16" s="19">
        <v>60.46</v>
      </c>
      <c r="O16" s="199">
        <f t="shared" si="2"/>
        <v>527.59</v>
      </c>
      <c r="P16" s="19">
        <v>23.66</v>
      </c>
      <c r="Q16" s="19">
        <v>0.38</v>
      </c>
      <c r="R16" s="19">
        <v>0.06</v>
      </c>
      <c r="S16" s="19">
        <v>2.83</v>
      </c>
      <c r="T16" s="199">
        <f t="shared" si="3"/>
        <v>26.93</v>
      </c>
      <c r="U16" s="19">
        <v>11</v>
      </c>
      <c r="V16" s="172">
        <v>0</v>
      </c>
      <c r="W16" s="17">
        <v>302.87971557000003</v>
      </c>
      <c r="X16" s="10">
        <v>425.72</v>
      </c>
      <c r="Y16" s="199">
        <f t="shared" si="4"/>
        <v>739.59971557000006</v>
      </c>
      <c r="Z16" s="167">
        <v>223.48609091999998</v>
      </c>
      <c r="AA16" s="173">
        <v>11.084016849999999</v>
      </c>
      <c r="AB16" s="173">
        <v>33.998958899999998</v>
      </c>
      <c r="AC16" s="173">
        <v>16.17785782</v>
      </c>
      <c r="AD16" s="198">
        <f t="shared" si="5"/>
        <v>284.74692448999997</v>
      </c>
      <c r="AE16" s="173">
        <v>399.01</v>
      </c>
      <c r="AF16" s="173">
        <v>413.37</v>
      </c>
      <c r="AG16" s="173">
        <v>618.37</v>
      </c>
      <c r="AH16" s="173">
        <v>177.65286735000004</v>
      </c>
      <c r="AI16" s="198">
        <f t="shared" si="6"/>
        <v>1608.40286735</v>
      </c>
      <c r="AJ16" s="173">
        <v>769.9865993200001</v>
      </c>
      <c r="AK16" s="173">
        <v>35.034999999999997</v>
      </c>
      <c r="AL16" s="167">
        <v>14.993564989999999</v>
      </c>
      <c r="AM16" s="167">
        <v>114.6</v>
      </c>
      <c r="AN16" s="195">
        <f t="shared" si="7"/>
        <v>934.61516431000007</v>
      </c>
      <c r="AO16" s="167">
        <v>16.989926990000008</v>
      </c>
      <c r="AP16" s="167">
        <v>35</v>
      </c>
      <c r="AQ16" s="167">
        <v>72</v>
      </c>
      <c r="AR16" s="167">
        <v>105</v>
      </c>
      <c r="AS16" s="195">
        <f t="shared" si="8"/>
        <v>228.98992699000001</v>
      </c>
      <c r="AT16" s="167">
        <v>30</v>
      </c>
      <c r="AU16" s="167">
        <f>'[1]Capital Importation'!$L$203</f>
        <v>35</v>
      </c>
      <c r="AV16" s="167">
        <v>10</v>
      </c>
      <c r="AW16" s="167">
        <v>20</v>
      </c>
      <c r="AX16" s="195">
        <f t="shared" si="9"/>
        <v>95</v>
      </c>
      <c r="AY16" s="205">
        <v>4.4942999999999997E-2</v>
      </c>
      <c r="AZ16" s="205">
        <v>65.809526860000005</v>
      </c>
      <c r="BA16" s="205">
        <v>0</v>
      </c>
      <c r="BB16" s="203">
        <v>-100</v>
      </c>
      <c r="BC16" s="203">
        <v>-100</v>
      </c>
      <c r="BD16" s="103"/>
    </row>
    <row r="17" spans="1:242" s="15" customFormat="1" ht="15.75" thickBot="1" x14ac:dyDescent="0.3">
      <c r="A17" s="14"/>
      <c r="B17" s="212" t="s">
        <v>25</v>
      </c>
      <c r="C17" s="212"/>
      <c r="D17" s="176">
        <v>4418.75</v>
      </c>
      <c r="E17" s="176">
        <v>4681.3900000000003</v>
      </c>
      <c r="F17" s="176">
        <v>3904.55</v>
      </c>
      <c r="G17" s="176">
        <v>5803.89</v>
      </c>
      <c r="H17" s="176">
        <v>6542.58</v>
      </c>
      <c r="I17" s="176">
        <v>4499.74</v>
      </c>
      <c r="J17" s="199">
        <f t="shared" si="1"/>
        <v>20750.760000000002</v>
      </c>
      <c r="K17" s="176">
        <v>2671.59</v>
      </c>
      <c r="L17" s="176">
        <v>2666.36</v>
      </c>
      <c r="M17" s="176">
        <v>2748.1</v>
      </c>
      <c r="N17" s="176">
        <v>1556.95</v>
      </c>
      <c r="O17" s="199">
        <f t="shared" si="2"/>
        <v>9643.0000000000018</v>
      </c>
      <c r="P17" s="175">
        <v>710.97</v>
      </c>
      <c r="Q17" s="176">
        <v>1042.17</v>
      </c>
      <c r="R17" s="176">
        <v>1822.12</v>
      </c>
      <c r="S17" s="176">
        <v>1548.88</v>
      </c>
      <c r="T17" s="199">
        <f t="shared" si="3"/>
        <v>5124.1400000000003</v>
      </c>
      <c r="U17" s="176">
        <f>U12+U8+U5</f>
        <v>908.27</v>
      </c>
      <c r="V17" s="176">
        <f>V12+V8+V5</f>
        <v>1792.3447423799998</v>
      </c>
      <c r="W17" s="176">
        <f>W12+W8+W5</f>
        <v>4145.0953396499999</v>
      </c>
      <c r="X17" s="176">
        <v>5382.86</v>
      </c>
      <c r="Y17" s="199">
        <f t="shared" si="4"/>
        <v>12228.570082030001</v>
      </c>
      <c r="Z17" s="171">
        <f>Z12+Z8+Z5</f>
        <v>6303.6321352099994</v>
      </c>
      <c r="AA17" s="171">
        <f>AA12+AA8+AA5</f>
        <v>5513.5516015100002</v>
      </c>
      <c r="AB17" s="171">
        <f>AB12+AB8+AB5</f>
        <v>2855.20563528</v>
      </c>
      <c r="AC17" s="171">
        <f>AC12+AC8+AC5</f>
        <v>2140.0799561999997</v>
      </c>
      <c r="AD17" s="198">
        <f t="shared" si="5"/>
        <v>16812.469328199997</v>
      </c>
      <c r="AE17" s="167">
        <f>SUM(AE5,AE8,AE12)</f>
        <v>8508.48</v>
      </c>
      <c r="AF17" s="167">
        <f t="shared" ref="AF17:AH17" si="14">SUM(AF5,AF8,AF12)</f>
        <v>6052.31</v>
      </c>
      <c r="AG17" s="167">
        <f t="shared" si="14"/>
        <v>5626.88</v>
      </c>
      <c r="AH17" s="167">
        <f t="shared" si="14"/>
        <v>3802.3827975700005</v>
      </c>
      <c r="AI17" s="198">
        <f t="shared" si="6"/>
        <v>23990.052797570002</v>
      </c>
      <c r="AJ17" s="167">
        <f>SUM(AJ5,AJ8,AJ12)</f>
        <v>5854.3788753199997</v>
      </c>
      <c r="AK17" s="167">
        <f>SUM(AK5,AK8,AK12)</f>
        <v>1294.9448597199998</v>
      </c>
      <c r="AL17" s="167">
        <f>SUM(AL5,AL8,AL12)</f>
        <v>1461.48681734</v>
      </c>
      <c r="AM17" s="167">
        <f t="shared" ref="AM17:AQ17" si="15">SUM(AM5,AM8,AM12)</f>
        <v>1045.31890441</v>
      </c>
      <c r="AN17" s="195">
        <f t="shared" si="7"/>
        <v>9656.1294567900004</v>
      </c>
      <c r="AO17" s="167">
        <f t="shared" si="15"/>
        <v>1905.8880302068039</v>
      </c>
      <c r="AP17" s="167">
        <f t="shared" si="15"/>
        <v>875.61706910999999</v>
      </c>
      <c r="AQ17" s="167">
        <f t="shared" si="15"/>
        <v>1731.37405397</v>
      </c>
      <c r="AR17" s="167">
        <f>SUM(AR5,AR8,AR12)</f>
        <v>2187.6313867899999</v>
      </c>
      <c r="AS17" s="195">
        <f t="shared" si="8"/>
        <v>6700.5105400768034</v>
      </c>
      <c r="AT17" s="167">
        <f>SUM(AT5,AT8,AT12)</f>
        <v>1573.1399999999999</v>
      </c>
      <c r="AU17" s="167">
        <f>SUM(AU5,AU8,AU12)</f>
        <v>1535.3470317400001</v>
      </c>
      <c r="AV17" s="167">
        <f>SUM(AV5,AV8,AV12)</f>
        <v>1159.66921273</v>
      </c>
      <c r="AW17" s="167">
        <f>SUM(AW5,AW8,AW12)</f>
        <v>1060.72552154</v>
      </c>
      <c r="AX17" s="195">
        <f t="shared" si="9"/>
        <v>5328.8817660100003</v>
      </c>
      <c r="AY17" s="205">
        <v>1132.6453815</v>
      </c>
      <c r="AZ17" s="205">
        <v>1030.21007216</v>
      </c>
      <c r="BA17" s="205">
        <v>654.65431867999996</v>
      </c>
      <c r="BB17" s="203">
        <v>-36.454288657126732</v>
      </c>
      <c r="BC17" s="203">
        <v>-43.548184991574843</v>
      </c>
      <c r="BD17" s="103"/>
      <c r="BE17" s="21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</row>
    <row r="18" spans="1:242" x14ac:dyDescent="0.25">
      <c r="AY18" s="207"/>
      <c r="AZ18" s="207"/>
      <c r="BA18" s="207"/>
      <c r="BE18" s="22"/>
    </row>
    <row r="19" spans="1:242" x14ac:dyDescent="0.25"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E19" s="22"/>
    </row>
    <row r="20" spans="1:242" x14ac:dyDescent="0.25"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242" x14ac:dyDescent="0.25">
      <c r="AP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</row>
    <row r="22" spans="1:242" x14ac:dyDescent="0.25">
      <c r="AP22" s="24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242" x14ac:dyDescent="0.25">
      <c r="AU23" s="103"/>
      <c r="AV23" s="103"/>
      <c r="AW23" s="103"/>
      <c r="AX23" s="103"/>
      <c r="AY23" s="103"/>
      <c r="AZ23" s="103"/>
      <c r="BA23" s="103"/>
      <c r="BB23" s="103"/>
      <c r="BC23" s="103"/>
      <c r="BE23" s="23"/>
    </row>
  </sheetData>
  <mergeCells count="15">
    <mergeCell ref="AY3:AZ3"/>
    <mergeCell ref="B17:C17"/>
    <mergeCell ref="B2:I2"/>
    <mergeCell ref="AJ3:AM3"/>
    <mergeCell ref="B5:C5"/>
    <mergeCell ref="B8:C8"/>
    <mergeCell ref="B12:C12"/>
    <mergeCell ref="K3:N3"/>
    <mergeCell ref="F3:I3"/>
    <mergeCell ref="AT3:AW3"/>
    <mergeCell ref="AE3:AH3"/>
    <mergeCell ref="Z3:AC3"/>
    <mergeCell ref="U3:X3"/>
    <mergeCell ref="P3:S3"/>
    <mergeCell ref="AO3:AR3"/>
  </mergeCells>
  <phoneticPr fontId="4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F65"/>
  <sheetViews>
    <sheetView workbookViewId="0">
      <pane xSplit="1" ySplit="5" topLeftCell="AY24" activePane="bottomRight" state="frozen"/>
      <selection pane="topRight" activeCell="B1" sqref="B1"/>
      <selection pane="bottomLeft" activeCell="A6" sqref="A6"/>
      <selection pane="bottomRight" activeCell="BB27" sqref="BB27"/>
    </sheetView>
  </sheetViews>
  <sheetFormatPr defaultColWidth="9.140625" defaultRowHeight="12.75" x14ac:dyDescent="0.2"/>
  <cols>
    <col min="1" max="1" width="17" style="25" customWidth="1"/>
    <col min="2" max="2" width="15.42578125" style="25" customWidth="1"/>
    <col min="3" max="3" width="16.42578125" style="25" customWidth="1"/>
    <col min="4" max="4" width="17.42578125" style="25" customWidth="1"/>
    <col min="5" max="5" width="16.42578125" style="25" customWidth="1"/>
    <col min="6" max="6" width="18.85546875" style="25" customWidth="1"/>
    <col min="7" max="7" width="15.42578125" style="25" customWidth="1"/>
    <col min="8" max="8" width="13.5703125" style="28" customWidth="1"/>
    <col min="9" max="9" width="16.42578125" style="25" customWidth="1"/>
    <col min="10" max="10" width="15.5703125" style="25" customWidth="1"/>
    <col min="11" max="11" width="15.42578125" style="25" customWidth="1"/>
    <col min="12" max="12" width="15.85546875" style="25" customWidth="1"/>
    <col min="13" max="13" width="9.42578125" style="28" customWidth="1"/>
    <col min="14" max="14" width="16.140625" style="25" customWidth="1"/>
    <col min="15" max="15" width="15.42578125" style="25" customWidth="1"/>
    <col min="16" max="16" width="15.5703125" style="25" customWidth="1"/>
    <col min="17" max="19" width="9.140625" style="25" customWidth="1"/>
    <col min="20" max="20" width="9.5703125" style="25" customWidth="1"/>
    <col min="21" max="21" width="13.5703125" style="25" customWidth="1"/>
    <col min="22" max="22" width="12.5703125" style="25" customWidth="1"/>
    <col min="23" max="23" width="11.5703125" style="25" customWidth="1"/>
    <col min="24" max="24" width="13.42578125" style="25" customWidth="1"/>
    <col min="25" max="25" width="11.85546875" style="25" customWidth="1"/>
    <col min="26" max="26" width="10.5703125" style="25" customWidth="1"/>
    <col min="27" max="27" width="9.140625" style="28" customWidth="1"/>
    <col min="28" max="28" width="9.140625" style="25" customWidth="1"/>
    <col min="29" max="29" width="9.140625" style="28" customWidth="1"/>
    <col min="30" max="30" width="10.140625" style="28" customWidth="1"/>
    <col min="31" max="34" width="9.5703125" style="28" customWidth="1"/>
    <col min="35" max="35" width="10.140625" style="28" customWidth="1"/>
    <col min="36" max="37" width="9.5703125" style="31" customWidth="1"/>
    <col min="38" max="41" width="10.140625" style="31" customWidth="1"/>
    <col min="42" max="42" width="9.5703125" style="31" customWidth="1"/>
    <col min="43" max="45" width="10.140625" style="31" customWidth="1"/>
    <col min="46" max="46" width="11" style="31" customWidth="1"/>
    <col min="47" max="47" width="11.42578125" style="31" customWidth="1"/>
    <col min="48" max="48" width="12.42578125" style="31" customWidth="1"/>
    <col min="49" max="53" width="11.85546875" style="31" customWidth="1"/>
    <col min="54" max="54" width="16" style="32" customWidth="1"/>
    <col min="55" max="16384" width="9.140625" style="25"/>
  </cols>
  <sheetData>
    <row r="1" spans="1:54" x14ac:dyDescent="0.2">
      <c r="H1" s="26"/>
      <c r="M1" s="26"/>
      <c r="T1" s="27"/>
      <c r="Y1" s="27"/>
      <c r="AB1" s="28"/>
      <c r="AD1" s="26"/>
      <c r="AI1" s="26"/>
      <c r="AJ1" s="29"/>
      <c r="AK1" s="30"/>
      <c r="AL1" s="30"/>
      <c r="AM1" s="30"/>
      <c r="AN1" s="30"/>
      <c r="AO1" s="30"/>
      <c r="AP1" s="30"/>
      <c r="AQ1" s="30"/>
      <c r="AR1" s="30"/>
      <c r="AS1" s="30"/>
    </row>
    <row r="2" spans="1:54" x14ac:dyDescent="0.2">
      <c r="H2" s="26"/>
      <c r="M2" s="26"/>
      <c r="T2" s="27"/>
      <c r="U2" s="33"/>
      <c r="V2" s="33"/>
      <c r="W2" s="34"/>
      <c r="X2" s="34"/>
      <c r="Y2" s="27"/>
      <c r="AB2" s="28"/>
      <c r="AD2" s="26"/>
      <c r="AI2" s="26"/>
      <c r="AJ2" s="35"/>
      <c r="AK2" s="30"/>
      <c r="AL2" s="30"/>
      <c r="AM2" s="30"/>
      <c r="AN2" s="30"/>
      <c r="AO2" s="30"/>
      <c r="AP2" s="30"/>
      <c r="AQ2" s="30"/>
      <c r="AR2" s="30"/>
      <c r="AS2" s="30"/>
    </row>
    <row r="3" spans="1:54" x14ac:dyDescent="0.2">
      <c r="A3" s="222" t="s">
        <v>26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 t="s">
        <v>0</v>
      </c>
      <c r="R3" s="222"/>
      <c r="S3" s="222" t="s">
        <v>0</v>
      </c>
      <c r="T3" s="222"/>
      <c r="U3" s="222"/>
      <c r="V3" s="36"/>
      <c r="W3" s="37"/>
      <c r="X3" s="37"/>
      <c r="Y3" s="37"/>
      <c r="Z3" s="37"/>
      <c r="AA3" s="38"/>
      <c r="AB3" s="38"/>
      <c r="AC3" s="38"/>
      <c r="AD3" s="39"/>
      <c r="AE3" s="38"/>
      <c r="AF3" s="38"/>
      <c r="AG3" s="38"/>
      <c r="AH3" s="38"/>
      <c r="AI3" s="3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40"/>
      <c r="AU3" s="40"/>
      <c r="AV3" s="40"/>
      <c r="AW3" s="40"/>
      <c r="AX3" s="40"/>
      <c r="AY3" s="40"/>
      <c r="AZ3" s="40"/>
      <c r="BA3" s="40"/>
      <c r="BB3" s="41"/>
    </row>
    <row r="4" spans="1:54" s="26" customFormat="1" x14ac:dyDescent="0.2">
      <c r="A4" s="42" t="s">
        <v>0</v>
      </c>
      <c r="B4" s="42">
        <v>2013</v>
      </c>
      <c r="C4" s="42" t="s">
        <v>0</v>
      </c>
      <c r="D4" s="223">
        <v>2014</v>
      </c>
      <c r="E4" s="224"/>
      <c r="F4" s="224"/>
      <c r="G4" s="225"/>
      <c r="H4" s="42"/>
      <c r="I4" s="42">
        <v>2015</v>
      </c>
      <c r="J4" s="42" t="s">
        <v>0</v>
      </c>
      <c r="K4" s="42" t="s">
        <v>0</v>
      </c>
      <c r="L4" s="42" t="s">
        <v>0</v>
      </c>
      <c r="M4" s="42"/>
      <c r="N4" s="42">
        <v>2016</v>
      </c>
      <c r="O4" s="42" t="s">
        <v>0</v>
      </c>
      <c r="P4" s="226" t="s">
        <v>0</v>
      </c>
      <c r="Q4" s="226"/>
      <c r="R4" s="226" t="s">
        <v>0</v>
      </c>
      <c r="S4" s="226"/>
      <c r="T4" s="42"/>
      <c r="U4" s="43">
        <v>2017</v>
      </c>
      <c r="V4" s="44" t="s">
        <v>0</v>
      </c>
      <c r="W4" s="39"/>
      <c r="X4" s="39"/>
      <c r="Y4" s="42"/>
      <c r="Z4" s="39">
        <v>2018</v>
      </c>
      <c r="AA4" s="39"/>
      <c r="AB4" s="45"/>
      <c r="AC4" s="39"/>
      <c r="AD4" s="39"/>
      <c r="AE4" s="223">
        <v>2019</v>
      </c>
      <c r="AF4" s="224"/>
      <c r="AG4" s="224"/>
      <c r="AH4" s="225"/>
      <c r="AI4" s="39"/>
      <c r="AJ4" s="223">
        <v>2020</v>
      </c>
      <c r="AK4" s="224"/>
      <c r="AL4" s="224"/>
      <c r="AM4" s="225"/>
      <c r="AN4" s="46"/>
      <c r="AO4" s="230">
        <v>2021</v>
      </c>
      <c r="AP4" s="231"/>
      <c r="AQ4" s="231"/>
      <c r="AR4" s="232"/>
      <c r="AS4" s="47"/>
      <c r="AT4" s="223">
        <v>2022</v>
      </c>
      <c r="AU4" s="224"/>
      <c r="AV4" s="224"/>
      <c r="AW4" s="225"/>
      <c r="AX4" s="47"/>
      <c r="AY4" s="47">
        <v>2023</v>
      </c>
      <c r="AZ4" s="47">
        <v>2023</v>
      </c>
      <c r="BA4" s="47">
        <v>2023</v>
      </c>
      <c r="BB4" s="227" t="s">
        <v>284</v>
      </c>
    </row>
    <row r="5" spans="1:54" x14ac:dyDescent="0.2">
      <c r="A5" s="48" t="s">
        <v>0</v>
      </c>
      <c r="B5" s="49" t="s">
        <v>3</v>
      </c>
      <c r="C5" s="49" t="s">
        <v>4</v>
      </c>
      <c r="D5" s="48" t="s">
        <v>5</v>
      </c>
      <c r="E5" s="48" t="s">
        <v>6</v>
      </c>
      <c r="F5" s="48" t="s">
        <v>3</v>
      </c>
      <c r="G5" s="48" t="s">
        <v>4</v>
      </c>
      <c r="H5" s="42" t="s">
        <v>7</v>
      </c>
      <c r="I5" s="48" t="s">
        <v>5</v>
      </c>
      <c r="J5" s="48" t="s">
        <v>6</v>
      </c>
      <c r="K5" s="48" t="s">
        <v>3</v>
      </c>
      <c r="L5" s="48" t="s">
        <v>4</v>
      </c>
      <c r="M5" s="42" t="s">
        <v>8</v>
      </c>
      <c r="N5" s="49" t="s">
        <v>5</v>
      </c>
      <c r="O5" s="49" t="s">
        <v>6</v>
      </c>
      <c r="P5" s="229" t="s">
        <v>3</v>
      </c>
      <c r="Q5" s="229"/>
      <c r="R5" s="229" t="s">
        <v>4</v>
      </c>
      <c r="S5" s="229"/>
      <c r="T5" s="43" t="s">
        <v>9</v>
      </c>
      <c r="U5" s="49" t="s">
        <v>5</v>
      </c>
      <c r="V5" s="49" t="s">
        <v>6</v>
      </c>
      <c r="W5" s="49" t="s">
        <v>3</v>
      </c>
      <c r="X5" s="49" t="s">
        <v>4</v>
      </c>
      <c r="Y5" s="43" t="s">
        <v>10</v>
      </c>
      <c r="Z5" s="41" t="s">
        <v>27</v>
      </c>
      <c r="AA5" s="50" t="s">
        <v>6</v>
      </c>
      <c r="AB5" s="41" t="s">
        <v>3</v>
      </c>
      <c r="AC5" s="50" t="s">
        <v>4</v>
      </c>
      <c r="AD5" s="43" t="s">
        <v>11</v>
      </c>
      <c r="AE5" s="51" t="s">
        <v>27</v>
      </c>
      <c r="AF5" s="51" t="s">
        <v>28</v>
      </c>
      <c r="AG5" s="51" t="s">
        <v>29</v>
      </c>
      <c r="AH5" s="51" t="s">
        <v>30</v>
      </c>
      <c r="AI5" s="43" t="s">
        <v>12</v>
      </c>
      <c r="AJ5" s="52" t="s">
        <v>27</v>
      </c>
      <c r="AK5" s="52" t="s">
        <v>28</v>
      </c>
      <c r="AL5" s="52" t="s">
        <v>3</v>
      </c>
      <c r="AM5" s="52" t="s">
        <v>4</v>
      </c>
      <c r="AN5" s="43">
        <v>2020</v>
      </c>
      <c r="AO5" s="52" t="s">
        <v>5</v>
      </c>
      <c r="AP5" s="52" t="s">
        <v>6</v>
      </c>
      <c r="AQ5" s="52" t="s">
        <v>3</v>
      </c>
      <c r="AR5" s="53" t="s">
        <v>4</v>
      </c>
      <c r="AS5" s="43">
        <v>2021</v>
      </c>
      <c r="AT5" s="47" t="s">
        <v>5</v>
      </c>
      <c r="AU5" s="47" t="s">
        <v>6</v>
      </c>
      <c r="AV5" s="47" t="s">
        <v>3</v>
      </c>
      <c r="AW5" s="47" t="s">
        <v>4</v>
      </c>
      <c r="AX5" s="206">
        <v>2022</v>
      </c>
      <c r="AY5" s="206" t="s">
        <v>5</v>
      </c>
      <c r="AZ5" s="206" t="s">
        <v>6</v>
      </c>
      <c r="BA5" s="206" t="s">
        <v>3</v>
      </c>
      <c r="BB5" s="228"/>
    </row>
    <row r="6" spans="1:54" x14ac:dyDescent="0.2">
      <c r="A6" s="54" t="s">
        <v>31</v>
      </c>
      <c r="B6" s="55">
        <v>3476.7</v>
      </c>
      <c r="C6" s="55">
        <v>3046.67</v>
      </c>
      <c r="D6" s="56">
        <v>2773.36</v>
      </c>
      <c r="E6" s="56">
        <v>4575.25</v>
      </c>
      <c r="F6" s="56">
        <v>4523.8599999999997</v>
      </c>
      <c r="G6" s="56">
        <v>1934.32</v>
      </c>
      <c r="H6" s="57">
        <f>SUM(D6:G6)</f>
        <v>13806.79</v>
      </c>
      <c r="I6" s="56">
        <v>1280.67</v>
      </c>
      <c r="J6" s="56">
        <v>1877.26</v>
      </c>
      <c r="K6" s="56">
        <v>1736.48</v>
      </c>
      <c r="L6" s="56">
        <v>831.88</v>
      </c>
      <c r="M6" s="58">
        <f>SUM(I6:L6)</f>
        <v>5726.29</v>
      </c>
      <c r="N6" s="55">
        <v>243.53</v>
      </c>
      <c r="O6" s="55">
        <v>347.99</v>
      </c>
      <c r="P6" s="220">
        <v>646.28</v>
      </c>
      <c r="Q6" s="220"/>
      <c r="R6" s="220">
        <v>228.24</v>
      </c>
      <c r="S6" s="220"/>
      <c r="T6" s="59">
        <f>SUM(N6:S6)</f>
        <v>1466.04</v>
      </c>
      <c r="U6" s="56">
        <v>143.81</v>
      </c>
      <c r="V6" s="60">
        <v>932.58</v>
      </c>
      <c r="W6" s="60">
        <v>2745.7874500399998</v>
      </c>
      <c r="X6" s="61">
        <v>3680.34</v>
      </c>
      <c r="Y6" s="59">
        <f t="shared" ref="Y6:Y27" si="0">SUM(U6:X6)</f>
        <v>7502.5174500399999</v>
      </c>
      <c r="Z6" s="62">
        <v>3792.7266562300001</v>
      </c>
      <c r="AA6" s="62">
        <f>4091.54579173-0.15</f>
        <v>4091.3957917299999</v>
      </c>
      <c r="AB6" s="62">
        <v>1667.7570076500001</v>
      </c>
      <c r="AC6" s="62">
        <v>873.29623747999995</v>
      </c>
      <c r="AD6" s="63">
        <f>SUM(Z6:AC6)</f>
        <v>10425.175693090001</v>
      </c>
      <c r="AE6" s="64">
        <v>2403.2257481399997</v>
      </c>
      <c r="AF6" s="65">
        <v>1119.9100000000001</v>
      </c>
      <c r="AG6" s="64">
        <v>774.79237897999997</v>
      </c>
      <c r="AH6" s="64">
        <f>'[2]Capital Importation'!$P$131</f>
        <v>1037.3702561500002</v>
      </c>
      <c r="AI6" s="66">
        <f>SUM(AE6:AH6)</f>
        <v>5335.2983832700002</v>
      </c>
      <c r="AJ6" s="29">
        <f>'[3]Capital Importation'!R131/1000000</f>
        <v>817.37609147000001</v>
      </c>
      <c r="AK6" s="29">
        <f>'[4]Capital Importation '!J134/1000000</f>
        <v>464.56891531000002</v>
      </c>
      <c r="AL6" s="29">
        <v>283.21691673999999</v>
      </c>
      <c r="AM6" s="29">
        <v>287.04163011000003</v>
      </c>
      <c r="AN6" s="66">
        <f>SUM(AJ6:AM6)</f>
        <v>1852.20355363</v>
      </c>
      <c r="AO6" s="29">
        <v>706.7169763068041</v>
      </c>
      <c r="AP6" s="29">
        <v>194.58652696000001</v>
      </c>
      <c r="AQ6" s="29">
        <v>160.91249326000002</v>
      </c>
      <c r="AR6" s="29">
        <v>31.67288009</v>
      </c>
      <c r="AS6" s="66">
        <f>SUM(AO6:AR6)</f>
        <v>1093.8888766168043</v>
      </c>
      <c r="AT6" s="67">
        <v>149.48144485</v>
      </c>
      <c r="AU6" s="67">
        <v>152.40761952</v>
      </c>
      <c r="AV6" s="67">
        <v>104.57952010999999</v>
      </c>
      <c r="AW6" s="67">
        <v>62.946840789999996</v>
      </c>
      <c r="AX6" s="66">
        <f>SUM(AT6:AW6)</f>
        <v>469.41542527000001</v>
      </c>
      <c r="AY6" s="67">
        <v>88.513243700000004</v>
      </c>
      <c r="AZ6" s="67">
        <f>'[5]Capital Importation'!$K$140</f>
        <v>68.625445410000012</v>
      </c>
      <c r="BA6" s="67">
        <v>85.489930409999999</v>
      </c>
      <c r="BB6" s="68">
        <f>BA6/$BA$28*100</f>
        <v>13.058789649837799</v>
      </c>
    </row>
    <row r="7" spans="1:54" x14ac:dyDescent="0.2">
      <c r="A7" s="54" t="s">
        <v>32</v>
      </c>
      <c r="B7" s="49">
        <v>40.1</v>
      </c>
      <c r="C7" s="49">
        <v>24.85</v>
      </c>
      <c r="D7" s="56">
        <v>15.08</v>
      </c>
      <c r="E7" s="56">
        <v>0.22</v>
      </c>
      <c r="F7" s="56">
        <v>0.83</v>
      </c>
      <c r="G7" s="56">
        <v>8.19</v>
      </c>
      <c r="H7" s="57">
        <f t="shared" ref="H7:H28" si="1">SUM(D7:G7)</f>
        <v>24.32</v>
      </c>
      <c r="I7" s="56">
        <v>2.68</v>
      </c>
      <c r="J7" s="56">
        <v>0.05</v>
      </c>
      <c r="K7" s="56">
        <v>95.1</v>
      </c>
      <c r="L7" s="56">
        <v>0.5</v>
      </c>
      <c r="M7" s="58">
        <f t="shared" ref="M7:M28" si="2">SUM(I7:L7)</f>
        <v>98.33</v>
      </c>
      <c r="N7" s="55">
        <v>0.2</v>
      </c>
      <c r="O7" s="55">
        <v>1</v>
      </c>
      <c r="P7" s="220">
        <v>10.9</v>
      </c>
      <c r="Q7" s="220"/>
      <c r="R7" s="220">
        <v>10.37</v>
      </c>
      <c r="S7" s="220"/>
      <c r="T7" s="59">
        <f t="shared" ref="T7:T28" si="3">SUM(N7:S7)</f>
        <v>22.47</v>
      </c>
      <c r="U7" s="56">
        <v>30</v>
      </c>
      <c r="V7" s="60">
        <v>23.705078840000002</v>
      </c>
      <c r="W7" s="60">
        <v>42.890903289999997</v>
      </c>
      <c r="X7" s="41">
        <v>62.46</v>
      </c>
      <c r="Y7" s="59">
        <f t="shared" si="0"/>
        <v>159.05598212999999</v>
      </c>
      <c r="Z7" s="62">
        <v>130.89600167</v>
      </c>
      <c r="AA7" s="65">
        <v>104.97075270000001</v>
      </c>
      <c r="AB7" s="62">
        <v>23.308762859999998</v>
      </c>
      <c r="AC7" s="62">
        <v>30.306975019999999</v>
      </c>
      <c r="AD7" s="63">
        <f t="shared" ref="AD7:AD27" si="4">SUM(Z7:AC7)</f>
        <v>289.48249225000001</v>
      </c>
      <c r="AE7" s="64">
        <v>125.761161</v>
      </c>
      <c r="AF7" s="65">
        <v>197.85</v>
      </c>
      <c r="AG7" s="64">
        <v>66.859397999999999</v>
      </c>
      <c r="AH7" s="64">
        <f>'[2]Capital Importation'!$P$117</f>
        <v>99.436419999999998</v>
      </c>
      <c r="AI7" s="66">
        <f t="shared" ref="AI7:AI26" si="5">SUM(AE7:AH7)</f>
        <v>489.90697899999998</v>
      </c>
      <c r="AJ7" s="29">
        <v>54.168646350000003</v>
      </c>
      <c r="AK7" s="29">
        <v>48.751031300000001</v>
      </c>
      <c r="AL7" s="29">
        <v>51.708615909999999</v>
      </c>
      <c r="AM7" s="29">
        <v>146.14765618999999</v>
      </c>
      <c r="AN7" s="66">
        <f t="shared" ref="AN7:AN28" si="6">SUM(AJ7:AM7)</f>
        <v>300.77594975</v>
      </c>
      <c r="AO7" s="29">
        <v>66.403310050000002</v>
      </c>
      <c r="AP7" s="29">
        <v>28.910286920000001</v>
      </c>
      <c r="AQ7" s="29">
        <v>32.928962660000003</v>
      </c>
      <c r="AR7" s="29">
        <v>237.82933911999999</v>
      </c>
      <c r="AS7" s="66">
        <f t="shared" ref="AS7:AS27" si="7">SUM(AO7:AR7)</f>
        <v>366.07189875</v>
      </c>
      <c r="AT7" s="67">
        <v>1.7550049999999999</v>
      </c>
      <c r="AU7" s="67">
        <v>57.41016492</v>
      </c>
      <c r="AV7" s="67">
        <v>29.683240200000004</v>
      </c>
      <c r="AW7" s="67">
        <v>6.9496200000000004</v>
      </c>
      <c r="AX7" s="66">
        <f t="shared" ref="AX7:AX27" si="8">SUM(AT7:AW7)</f>
        <v>95.798030119999993</v>
      </c>
      <c r="AY7" s="67">
        <v>4.8399740100000006</v>
      </c>
      <c r="AZ7" s="67">
        <f>'[5]Capital Importation'!$K$126</f>
        <v>10.01275</v>
      </c>
      <c r="BA7" s="67">
        <v>4.6367500000000001</v>
      </c>
      <c r="BB7" s="68">
        <f t="shared" ref="BB7:BB27" si="9">BA7/$BA$28*100</f>
        <v>0.70827456074057904</v>
      </c>
    </row>
    <row r="8" spans="1:54" x14ac:dyDescent="0.2">
      <c r="A8" s="54" t="s">
        <v>33</v>
      </c>
      <c r="B8" s="49">
        <v>55.65</v>
      </c>
      <c r="C8" s="49">
        <v>94.48</v>
      </c>
      <c r="D8" s="56">
        <v>104.93</v>
      </c>
      <c r="E8" s="56">
        <v>191.1</v>
      </c>
      <c r="F8" s="56">
        <v>330.99</v>
      </c>
      <c r="G8" s="56">
        <v>337.16</v>
      </c>
      <c r="H8" s="57">
        <f t="shared" si="1"/>
        <v>964.18000000000006</v>
      </c>
      <c r="I8" s="56">
        <v>114.89</v>
      </c>
      <c r="J8" s="56">
        <v>360.92</v>
      </c>
      <c r="K8" s="56">
        <v>244.24</v>
      </c>
      <c r="L8" s="56">
        <v>193.49</v>
      </c>
      <c r="M8" s="58">
        <f t="shared" si="2"/>
        <v>913.54</v>
      </c>
      <c r="N8" s="55">
        <v>107.58</v>
      </c>
      <c r="O8" s="55">
        <v>108.11</v>
      </c>
      <c r="P8" s="220">
        <v>555.52</v>
      </c>
      <c r="Q8" s="220"/>
      <c r="R8" s="220">
        <v>161.30000000000001</v>
      </c>
      <c r="S8" s="220"/>
      <c r="T8" s="59">
        <f t="shared" si="3"/>
        <v>932.51</v>
      </c>
      <c r="U8" s="56">
        <v>126</v>
      </c>
      <c r="V8" s="60">
        <v>89.804777060000006</v>
      </c>
      <c r="W8" s="60">
        <v>177.94231250000001</v>
      </c>
      <c r="X8" s="41">
        <v>543.37</v>
      </c>
      <c r="Y8" s="59">
        <f t="shared" si="0"/>
        <v>937.11708956000007</v>
      </c>
      <c r="Z8" s="62">
        <v>1180.8126005499998</v>
      </c>
      <c r="AA8" s="65">
        <v>294.96386792999999</v>
      </c>
      <c r="AB8" s="62">
        <v>289.4387322</v>
      </c>
      <c r="AC8" s="62">
        <v>257.54132264999998</v>
      </c>
      <c r="AD8" s="63">
        <f t="shared" si="4"/>
        <v>2022.7565233299999</v>
      </c>
      <c r="AE8" s="64">
        <v>2878.0861403899999</v>
      </c>
      <c r="AF8" s="65">
        <v>1947.5</v>
      </c>
      <c r="AG8" s="64">
        <v>2007.8549105099999</v>
      </c>
      <c r="AH8" s="64">
        <f>'[2]Capital Importation'!$P$118</f>
        <v>825.05206764000002</v>
      </c>
      <c r="AI8" s="66">
        <f t="shared" si="5"/>
        <v>7658.4931185400001</v>
      </c>
      <c r="AJ8" s="29">
        <v>2990.2108855200004</v>
      </c>
      <c r="AK8" s="29">
        <v>140.18531307999999</v>
      </c>
      <c r="AL8" s="29">
        <v>384.39749701</v>
      </c>
      <c r="AM8" s="29">
        <v>236.27613474</v>
      </c>
      <c r="AN8" s="66">
        <f t="shared" si="6"/>
        <v>3751.0698303500003</v>
      </c>
      <c r="AO8" s="29">
        <v>703.93266922999999</v>
      </c>
      <c r="AP8" s="29">
        <v>296.51246271000002</v>
      </c>
      <c r="AQ8" s="29">
        <v>460.39184978999998</v>
      </c>
      <c r="AR8" s="29">
        <v>0</v>
      </c>
      <c r="AS8" s="66">
        <f t="shared" si="7"/>
        <v>1460.8369817299999</v>
      </c>
      <c r="AT8" s="67">
        <v>818.84452850000002</v>
      </c>
      <c r="AU8" s="67">
        <v>646.35722086999999</v>
      </c>
      <c r="AV8" s="67">
        <v>368.95202592999993</v>
      </c>
      <c r="AW8" s="67">
        <v>255.4508548</v>
      </c>
      <c r="AX8" s="66">
        <f t="shared" si="8"/>
        <v>2089.6046301000001</v>
      </c>
      <c r="AY8" s="67">
        <v>304.56238498000005</v>
      </c>
      <c r="AZ8" s="67">
        <f>'[5]Capital Importation'!$K$127</f>
        <v>194.57655046000002</v>
      </c>
      <c r="BA8" s="67">
        <v>50.196693799999998</v>
      </c>
      <c r="BB8" s="68">
        <f t="shared" si="9"/>
        <v>7.667664043095777</v>
      </c>
    </row>
    <row r="9" spans="1:54" x14ac:dyDescent="0.2">
      <c r="A9" s="54" t="s">
        <v>34</v>
      </c>
      <c r="B9" s="49">
        <v>3.82</v>
      </c>
      <c r="C9" s="49">
        <v>0.76</v>
      </c>
      <c r="D9" s="69" t="s">
        <v>16</v>
      </c>
      <c r="E9" s="69" t="s">
        <v>16</v>
      </c>
      <c r="F9" s="69" t="s">
        <v>16</v>
      </c>
      <c r="G9" s="69" t="s">
        <v>16</v>
      </c>
      <c r="H9" s="57">
        <f t="shared" si="1"/>
        <v>0</v>
      </c>
      <c r="I9" s="69" t="s">
        <v>16</v>
      </c>
      <c r="J9" s="69" t="s">
        <v>16</v>
      </c>
      <c r="K9" s="56">
        <v>9.06</v>
      </c>
      <c r="L9" s="69" t="s">
        <v>16</v>
      </c>
      <c r="M9" s="58">
        <f t="shared" si="2"/>
        <v>9.06</v>
      </c>
      <c r="N9" s="55">
        <v>11.64</v>
      </c>
      <c r="O9" s="55">
        <v>11.32</v>
      </c>
      <c r="P9" s="220">
        <v>5.63</v>
      </c>
      <c r="Q9" s="220"/>
      <c r="R9" s="220">
        <v>25.67</v>
      </c>
      <c r="S9" s="220"/>
      <c r="T9" s="59">
        <f t="shared" si="3"/>
        <v>54.260000000000005</v>
      </c>
      <c r="U9" s="56">
        <v>16.059999999999999</v>
      </c>
      <c r="V9" s="60">
        <v>4.8284229999999999</v>
      </c>
      <c r="W9" s="60">
        <v>4</v>
      </c>
      <c r="X9" s="41">
        <v>2.2999999999999998</v>
      </c>
      <c r="Y9" s="59">
        <f t="shared" si="0"/>
        <v>27.188423</v>
      </c>
      <c r="Z9" s="62">
        <v>1</v>
      </c>
      <c r="AA9" s="65">
        <v>0.70106435</v>
      </c>
      <c r="AB9" s="62">
        <v>0.30499999999999999</v>
      </c>
      <c r="AC9" s="62">
        <v>2.8</v>
      </c>
      <c r="AD9" s="63">
        <f t="shared" si="4"/>
        <v>4.8060643499999998</v>
      </c>
      <c r="AE9" s="64">
        <v>0</v>
      </c>
      <c r="AF9" s="65">
        <v>24.94</v>
      </c>
      <c r="AG9" s="64">
        <v>1.2499800000000001</v>
      </c>
      <c r="AH9" s="29">
        <v>0</v>
      </c>
      <c r="AI9" s="66">
        <f t="shared" si="5"/>
        <v>26.189980000000002</v>
      </c>
      <c r="AJ9" s="29">
        <v>0</v>
      </c>
      <c r="AK9" s="29">
        <v>20</v>
      </c>
      <c r="AL9" s="29">
        <v>1.974728</v>
      </c>
      <c r="AM9" s="29">
        <v>8.4</v>
      </c>
      <c r="AN9" s="66">
        <f t="shared" si="6"/>
        <v>30.374727999999998</v>
      </c>
      <c r="AO9" s="29">
        <v>0</v>
      </c>
      <c r="AP9" s="29">
        <v>0</v>
      </c>
      <c r="AQ9" s="29">
        <v>0</v>
      </c>
      <c r="AR9" s="29">
        <v>0.80750606000000003</v>
      </c>
      <c r="AS9" s="66">
        <f t="shared" si="7"/>
        <v>0.80750606000000003</v>
      </c>
      <c r="AT9" s="67">
        <v>0</v>
      </c>
      <c r="AU9" s="67">
        <v>0</v>
      </c>
      <c r="AV9" s="67">
        <v>0.48249999999999998</v>
      </c>
      <c r="AW9" s="67">
        <v>6.5580310000000003E-2</v>
      </c>
      <c r="AX9" s="66">
        <f t="shared" si="8"/>
        <v>0.54808031000000001</v>
      </c>
      <c r="AY9" s="67">
        <v>0.65</v>
      </c>
      <c r="AZ9" s="67">
        <f>'[5]Capital Importation'!$K$128</f>
        <v>0.25</v>
      </c>
      <c r="BA9" s="67">
        <v>0</v>
      </c>
      <c r="BB9" s="68">
        <f t="shared" si="9"/>
        <v>0</v>
      </c>
    </row>
    <row r="10" spans="1:54" x14ac:dyDescent="0.2">
      <c r="A10" s="54" t="s">
        <v>35</v>
      </c>
      <c r="B10" s="49">
        <v>22.29</v>
      </c>
      <c r="C10" s="49">
        <v>2.0299999999999998</v>
      </c>
      <c r="D10" s="56">
        <v>10.63</v>
      </c>
      <c r="E10" s="56">
        <v>4.62</v>
      </c>
      <c r="F10" s="56">
        <v>4.88</v>
      </c>
      <c r="G10" s="56">
        <v>35.56</v>
      </c>
      <c r="H10" s="57">
        <f t="shared" si="1"/>
        <v>55.69</v>
      </c>
      <c r="I10" s="56">
        <v>4.3</v>
      </c>
      <c r="J10" s="56">
        <v>3.24</v>
      </c>
      <c r="K10" s="56">
        <v>11.1</v>
      </c>
      <c r="L10" s="56">
        <v>9.3800000000000008</v>
      </c>
      <c r="M10" s="58">
        <f t="shared" si="2"/>
        <v>28.020000000000003</v>
      </c>
      <c r="N10" s="55">
        <v>10.16</v>
      </c>
      <c r="O10" s="55">
        <v>14.95</v>
      </c>
      <c r="P10" s="220">
        <v>3.62</v>
      </c>
      <c r="Q10" s="220"/>
      <c r="R10" s="220">
        <v>3.75</v>
      </c>
      <c r="S10" s="220"/>
      <c r="T10" s="59">
        <f t="shared" si="3"/>
        <v>32.480000000000004</v>
      </c>
      <c r="U10" s="56">
        <v>1.57</v>
      </c>
      <c r="V10" s="60">
        <v>1.7099800000000001</v>
      </c>
      <c r="W10" s="60">
        <v>2.3614999999999999</v>
      </c>
      <c r="X10" s="41">
        <v>92.71</v>
      </c>
      <c r="Y10" s="59">
        <f t="shared" si="0"/>
        <v>98.351479999999995</v>
      </c>
      <c r="Z10" s="62">
        <v>6.2049296100000007</v>
      </c>
      <c r="AA10" s="65">
        <v>11.766865129999999</v>
      </c>
      <c r="AB10" s="62">
        <v>25.47381141</v>
      </c>
      <c r="AC10" s="62">
        <v>10.276677859999999</v>
      </c>
      <c r="AD10" s="63">
        <f t="shared" si="4"/>
        <v>53.722284010000003</v>
      </c>
      <c r="AE10" s="64">
        <v>3.8758430000000001</v>
      </c>
      <c r="AF10" s="65">
        <v>13.38</v>
      </c>
      <c r="AG10" s="64">
        <v>8.0372278399999999</v>
      </c>
      <c r="AH10" s="29">
        <v>4.99</v>
      </c>
      <c r="AI10" s="66">
        <f t="shared" si="5"/>
        <v>30.283070840000001</v>
      </c>
      <c r="AJ10" s="29">
        <v>11.671127349999999</v>
      </c>
      <c r="AK10" s="29">
        <v>6.4008299000000006</v>
      </c>
      <c r="AL10" s="29">
        <v>2.2837483599999997</v>
      </c>
      <c r="AM10" s="29">
        <v>1.64248957</v>
      </c>
      <c r="AN10" s="66">
        <f t="shared" si="6"/>
        <v>21.99819518</v>
      </c>
      <c r="AO10" s="29">
        <v>1.5016995199999998</v>
      </c>
      <c r="AP10" s="29">
        <v>0</v>
      </c>
      <c r="AQ10" s="29">
        <v>2.1999999999999999E-2</v>
      </c>
      <c r="AR10" s="29">
        <v>0.112459</v>
      </c>
      <c r="AS10" s="66">
        <f t="shared" si="7"/>
        <v>1.6361585199999999</v>
      </c>
      <c r="AT10" s="67">
        <v>0.39997300000000002</v>
      </c>
      <c r="AU10" s="67">
        <v>4.7091200899999999</v>
      </c>
      <c r="AV10" s="67">
        <v>2.7052610000000001</v>
      </c>
      <c r="AW10" s="67">
        <v>0</v>
      </c>
      <c r="AX10" s="66">
        <f t="shared" si="8"/>
        <v>7.8143540900000001</v>
      </c>
      <c r="AY10" s="67">
        <v>0</v>
      </c>
      <c r="AZ10" s="67">
        <f>'[5]Capital Importation'!$K$129</f>
        <v>0</v>
      </c>
      <c r="BA10" s="67">
        <v>0.2</v>
      </c>
      <c r="BB10" s="68">
        <f t="shared" si="9"/>
        <v>3.0550474394374468E-2</v>
      </c>
    </row>
    <row r="11" spans="1:54" x14ac:dyDescent="0.2">
      <c r="A11" s="54" t="s">
        <v>36</v>
      </c>
      <c r="B11" s="49">
        <v>0.51</v>
      </c>
      <c r="C11" s="49">
        <v>12.81</v>
      </c>
      <c r="D11" s="56">
        <v>2.81</v>
      </c>
      <c r="E11" s="56">
        <v>6.96</v>
      </c>
      <c r="F11" s="56">
        <v>7.74</v>
      </c>
      <c r="G11" s="56">
        <v>8.91</v>
      </c>
      <c r="H11" s="57">
        <f t="shared" si="1"/>
        <v>26.419999999999998</v>
      </c>
      <c r="I11" s="56">
        <v>0.7</v>
      </c>
      <c r="J11" s="56">
        <v>0.1</v>
      </c>
      <c r="K11" s="56">
        <v>0.23</v>
      </c>
      <c r="L11" s="56">
        <v>9.56</v>
      </c>
      <c r="M11" s="58">
        <f t="shared" si="2"/>
        <v>10.59</v>
      </c>
      <c r="N11" s="55">
        <v>0.14000000000000001</v>
      </c>
      <c r="O11" s="55">
        <v>0.2</v>
      </c>
      <c r="P11" s="220">
        <v>2.14</v>
      </c>
      <c r="Q11" s="220"/>
      <c r="R11" s="220">
        <v>0.44</v>
      </c>
      <c r="S11" s="220"/>
      <c r="T11" s="59">
        <f t="shared" si="3"/>
        <v>2.92</v>
      </c>
      <c r="U11" s="56">
        <v>4.8899999999999997</v>
      </c>
      <c r="V11" s="60">
        <v>4.2037125</v>
      </c>
      <c r="W11" s="60">
        <v>2.5152628899999998</v>
      </c>
      <c r="X11" s="41">
        <v>2.06</v>
      </c>
      <c r="Y11" s="59">
        <f t="shared" si="0"/>
        <v>13.668975389999998</v>
      </c>
      <c r="Z11" s="62">
        <v>0.995</v>
      </c>
      <c r="AA11" s="65">
        <v>1.825</v>
      </c>
      <c r="AB11" s="62">
        <v>0.91834543999999996</v>
      </c>
      <c r="AC11" s="62">
        <v>0.96099999999999997</v>
      </c>
      <c r="AD11" s="63">
        <f t="shared" si="4"/>
        <v>4.6993454400000001</v>
      </c>
      <c r="AE11" s="64">
        <v>1.1399999999999999</v>
      </c>
      <c r="AF11" s="65">
        <v>1.05</v>
      </c>
      <c r="AG11" s="64">
        <v>1.6429996899999999</v>
      </c>
      <c r="AH11" s="64">
        <f t="array" ref="AH11:AH12">'[2]Capital Importation'!$P$121:$P$122</f>
        <v>0.71987983999999994</v>
      </c>
      <c r="AI11" s="66">
        <f t="shared" si="5"/>
        <v>4.5528795300000002</v>
      </c>
      <c r="AJ11" s="29">
        <v>0.68177712999999995</v>
      </c>
      <c r="AK11" s="29">
        <v>0.35</v>
      </c>
      <c r="AL11" s="29">
        <v>1.34998</v>
      </c>
      <c r="AM11" s="29">
        <v>0.2887769</v>
      </c>
      <c r="AN11" s="66">
        <f t="shared" si="6"/>
        <v>2.6705340299999998</v>
      </c>
      <c r="AO11" s="29">
        <v>0.01</v>
      </c>
      <c r="AP11" s="29">
        <v>2.7330900000000002E-2</v>
      </c>
      <c r="AQ11" s="29">
        <v>2.8245699900000001</v>
      </c>
      <c r="AR11" s="29">
        <v>0</v>
      </c>
      <c r="AS11" s="66">
        <f t="shared" si="7"/>
        <v>2.8619008900000003</v>
      </c>
      <c r="AT11" s="67">
        <v>3.4438999999999997E-2</v>
      </c>
      <c r="AU11" s="67">
        <v>6.6000000000000003E-2</v>
      </c>
      <c r="AV11" s="67">
        <v>0.02</v>
      </c>
      <c r="AW11" s="67">
        <v>0</v>
      </c>
      <c r="AX11" s="66">
        <f t="shared" si="8"/>
        <v>0.120439</v>
      </c>
      <c r="AY11" s="67">
        <v>2.2222220000000001E-2</v>
      </c>
      <c r="AZ11" s="67">
        <f>'[5]Capital Importation'!$K$130</f>
        <v>0</v>
      </c>
      <c r="BA11" s="67">
        <v>4.9929319999999999E-2</v>
      </c>
      <c r="BB11" s="68">
        <f t="shared" si="9"/>
        <v>7.6268220609426451E-3</v>
      </c>
    </row>
    <row r="12" spans="1:54" x14ac:dyDescent="0.2">
      <c r="A12" s="54" t="s">
        <v>37</v>
      </c>
      <c r="B12" s="49">
        <v>0.21</v>
      </c>
      <c r="C12" s="49">
        <v>0.06</v>
      </c>
      <c r="D12" s="56">
        <v>0.01</v>
      </c>
      <c r="E12" s="56">
        <v>1.01</v>
      </c>
      <c r="F12" s="56">
        <v>39.24</v>
      </c>
      <c r="G12" s="56">
        <v>1</v>
      </c>
      <c r="H12" s="57">
        <f t="shared" si="1"/>
        <v>41.260000000000005</v>
      </c>
      <c r="I12" s="56">
        <v>1.01</v>
      </c>
      <c r="J12" s="56">
        <v>0.01</v>
      </c>
      <c r="K12" s="56">
        <v>0.13</v>
      </c>
      <c r="L12" s="56">
        <v>0.17</v>
      </c>
      <c r="M12" s="58">
        <f t="shared" si="2"/>
        <v>1.3199999999999998</v>
      </c>
      <c r="N12" s="70" t="s">
        <v>16</v>
      </c>
      <c r="O12" s="55">
        <v>0.41</v>
      </c>
      <c r="P12" s="220">
        <v>0.05</v>
      </c>
      <c r="Q12" s="220"/>
      <c r="R12" s="220">
        <v>0</v>
      </c>
      <c r="S12" s="220"/>
      <c r="T12" s="59">
        <f t="shared" si="3"/>
        <v>0.45999999999999996</v>
      </c>
      <c r="U12" s="69">
        <v>0</v>
      </c>
      <c r="V12" s="60">
        <v>1.2077599999999999</v>
      </c>
      <c r="W12" s="60">
        <v>0.29997499999999999</v>
      </c>
      <c r="X12" s="41">
        <v>0.3</v>
      </c>
      <c r="Y12" s="59">
        <f t="shared" si="0"/>
        <v>1.8077349999999999</v>
      </c>
      <c r="Z12" s="62">
        <v>9.0599699999999999</v>
      </c>
      <c r="AA12" s="65">
        <v>0</v>
      </c>
      <c r="AB12" s="62">
        <v>0</v>
      </c>
      <c r="AC12" s="62">
        <v>0</v>
      </c>
      <c r="AD12" s="63">
        <f t="shared" si="4"/>
        <v>9.0599699999999999</v>
      </c>
      <c r="AE12" s="64">
        <v>0</v>
      </c>
      <c r="AF12" s="65">
        <v>0</v>
      </c>
      <c r="AG12" s="64">
        <v>0</v>
      </c>
      <c r="AH12" s="64">
        <v>6.9765830000000001E-2</v>
      </c>
      <c r="AI12" s="66">
        <f t="shared" si="5"/>
        <v>6.9765830000000001E-2</v>
      </c>
      <c r="AJ12" s="29">
        <v>2.9700000000000001E-2</v>
      </c>
      <c r="AK12" s="29">
        <v>0</v>
      </c>
      <c r="AL12" s="29">
        <v>0</v>
      </c>
      <c r="AM12" s="29">
        <v>2.9999999999999997E-4</v>
      </c>
      <c r="AN12" s="66">
        <f t="shared" si="6"/>
        <v>3.0000000000000002E-2</v>
      </c>
      <c r="AO12" s="29">
        <v>0</v>
      </c>
      <c r="AP12" s="29">
        <v>13.993505650000001</v>
      </c>
      <c r="AQ12" s="29">
        <v>0</v>
      </c>
      <c r="AR12" s="29">
        <v>0.55062100000000003</v>
      </c>
      <c r="AS12" s="66">
        <f t="shared" si="7"/>
        <v>14.544126650000001</v>
      </c>
      <c r="AT12" s="67">
        <v>0</v>
      </c>
      <c r="AU12" s="67">
        <v>1.7636666999999999</v>
      </c>
      <c r="AV12" s="67">
        <v>0</v>
      </c>
      <c r="AW12" s="67">
        <v>0</v>
      </c>
      <c r="AX12" s="66">
        <f t="shared" si="8"/>
        <v>1.7636666999999999</v>
      </c>
      <c r="AY12" s="67">
        <v>0</v>
      </c>
      <c r="AZ12" s="67">
        <f>'[5]Capital Importation'!$K$131</f>
        <v>7.82</v>
      </c>
      <c r="BA12" s="67">
        <v>0</v>
      </c>
      <c r="BB12" s="68">
        <f t="shared" si="9"/>
        <v>0</v>
      </c>
    </row>
    <row r="13" spans="1:54" x14ac:dyDescent="0.2">
      <c r="A13" s="54" t="s">
        <v>283</v>
      </c>
      <c r="B13" s="49"/>
      <c r="C13" s="49"/>
      <c r="D13" s="56"/>
      <c r="E13" s="56"/>
      <c r="F13" s="56"/>
      <c r="G13" s="56"/>
      <c r="H13" s="57"/>
      <c r="I13" s="56"/>
      <c r="J13" s="56"/>
      <c r="K13" s="56"/>
      <c r="L13" s="56"/>
      <c r="M13" s="58"/>
      <c r="N13" s="70"/>
      <c r="O13" s="55"/>
      <c r="P13" s="220"/>
      <c r="Q13" s="220"/>
      <c r="R13" s="220"/>
      <c r="S13" s="220"/>
      <c r="T13" s="59"/>
      <c r="U13" s="69"/>
      <c r="V13" s="60"/>
      <c r="W13" s="60"/>
      <c r="X13" s="41"/>
      <c r="Y13" s="59"/>
      <c r="Z13" s="62"/>
      <c r="AA13" s="65"/>
      <c r="AB13" s="62"/>
      <c r="AC13" s="62"/>
      <c r="AD13" s="63"/>
      <c r="AE13" s="64"/>
      <c r="AF13" s="65"/>
      <c r="AG13" s="64"/>
      <c r="AH13" s="64"/>
      <c r="AI13" s="66"/>
      <c r="AJ13" s="29"/>
      <c r="AK13" s="29"/>
      <c r="AL13" s="29"/>
      <c r="AM13" s="29"/>
      <c r="AN13" s="66"/>
      <c r="AO13" s="29"/>
      <c r="AP13" s="29"/>
      <c r="AQ13" s="29"/>
      <c r="AR13" s="29"/>
      <c r="AS13" s="66"/>
      <c r="AT13" s="67"/>
      <c r="AU13" s="67"/>
      <c r="AV13" s="67"/>
      <c r="AW13" s="67"/>
      <c r="AX13" s="66"/>
      <c r="AY13" s="67"/>
      <c r="AZ13" s="67"/>
      <c r="BA13" s="67">
        <v>0.149922</v>
      </c>
      <c r="BB13" s="68">
        <f t="shared" si="9"/>
        <v>2.2900941110767042E-2</v>
      </c>
    </row>
    <row r="14" spans="1:54" x14ac:dyDescent="0.2">
      <c r="A14" s="54" t="s">
        <v>38</v>
      </c>
      <c r="B14" s="49">
        <v>4.46</v>
      </c>
      <c r="C14" s="49">
        <v>3.36</v>
      </c>
      <c r="D14" s="56">
        <v>5.95</v>
      </c>
      <c r="E14" s="56">
        <v>1.79</v>
      </c>
      <c r="F14" s="56">
        <v>5.84</v>
      </c>
      <c r="G14" s="56">
        <v>2.44</v>
      </c>
      <c r="H14" s="57">
        <f t="shared" si="1"/>
        <v>16.02</v>
      </c>
      <c r="I14" s="56">
        <v>0.83</v>
      </c>
      <c r="J14" s="56">
        <v>73.39</v>
      </c>
      <c r="K14" s="56">
        <v>0.57999999999999996</v>
      </c>
      <c r="L14" s="56">
        <v>137.52000000000001</v>
      </c>
      <c r="M14" s="58">
        <f t="shared" si="2"/>
        <v>212.32</v>
      </c>
      <c r="N14" s="55">
        <v>70.150000000000006</v>
      </c>
      <c r="O14" s="55">
        <v>12.84</v>
      </c>
      <c r="P14" s="220">
        <v>18.649999999999999</v>
      </c>
      <c r="Q14" s="220"/>
      <c r="R14" s="220">
        <v>23.72</v>
      </c>
      <c r="S14" s="220"/>
      <c r="T14" s="59">
        <f t="shared" si="3"/>
        <v>125.36000000000001</v>
      </c>
      <c r="U14" s="56">
        <v>1.1000000000000001</v>
      </c>
      <c r="V14" s="60">
        <v>6.3817360000000001</v>
      </c>
      <c r="W14" s="60">
        <v>26.342852600000001</v>
      </c>
      <c r="X14" s="41">
        <v>5.0999999999999996</v>
      </c>
      <c r="Y14" s="59">
        <f t="shared" si="0"/>
        <v>38.9245886</v>
      </c>
      <c r="Z14" s="62">
        <v>18.66197232</v>
      </c>
      <c r="AA14" s="65">
        <v>12.2500988</v>
      </c>
      <c r="AB14" s="62">
        <v>5.6705512999999996</v>
      </c>
      <c r="AC14" s="62">
        <v>0.79998400000000003</v>
      </c>
      <c r="AD14" s="63">
        <f t="shared" si="4"/>
        <v>37.382606420000002</v>
      </c>
      <c r="AE14" s="64">
        <v>9.0709999999999997</v>
      </c>
      <c r="AF14" s="65">
        <v>10.81</v>
      </c>
      <c r="AG14" s="64">
        <v>26.31484103</v>
      </c>
      <c r="AH14" s="64">
        <f t="array" ref="AH14:AH15">'[2]Capital Importation'!$P$123:$P$124</f>
        <v>2.59099982</v>
      </c>
      <c r="AI14" s="66">
        <f t="shared" si="5"/>
        <v>48.786840849999997</v>
      </c>
      <c r="AJ14" s="29">
        <v>4.0536333500000001</v>
      </c>
      <c r="AK14" s="29">
        <v>3.8013428199999999</v>
      </c>
      <c r="AL14" s="29">
        <v>4.0900822400000001</v>
      </c>
      <c r="AM14" s="29">
        <v>0.59944867000000002</v>
      </c>
      <c r="AN14" s="66">
        <f t="shared" si="6"/>
        <v>12.544507080000001</v>
      </c>
      <c r="AO14" s="29">
        <v>1.2829999999999999</v>
      </c>
      <c r="AP14" s="29">
        <v>0.33845500000000001</v>
      </c>
      <c r="AQ14" s="29">
        <v>0.29391070000000002</v>
      </c>
      <c r="AR14" s="29">
        <v>325.54626514999995</v>
      </c>
      <c r="AS14" s="66">
        <f t="shared" si="7"/>
        <v>327.46163084999995</v>
      </c>
      <c r="AT14" s="67">
        <v>4.0836875299999997</v>
      </c>
      <c r="AU14" s="67">
        <v>11.811382999999999</v>
      </c>
      <c r="AV14" s="67">
        <v>4.1006353799999999</v>
      </c>
      <c r="AW14" s="67">
        <v>2.96061766</v>
      </c>
      <c r="AX14" s="66">
        <f t="shared" si="8"/>
        <v>22.956323569999999</v>
      </c>
      <c r="AY14" s="67">
        <v>7.3755189200000002</v>
      </c>
      <c r="AZ14" s="67">
        <f>'[5]Capital Importation'!$K$132</f>
        <v>7.5028459999999999</v>
      </c>
      <c r="BA14" s="67">
        <v>7.0680714</v>
      </c>
      <c r="BB14" s="68">
        <f t="shared" si="9"/>
        <v>1.0796646716165526</v>
      </c>
    </row>
    <row r="15" spans="1:54" x14ac:dyDescent="0.2">
      <c r="A15" s="54" t="s">
        <v>39</v>
      </c>
      <c r="B15" s="49">
        <v>357.56</v>
      </c>
      <c r="C15" s="49">
        <v>858.12</v>
      </c>
      <c r="D15" s="56">
        <v>345.28</v>
      </c>
      <c r="E15" s="56">
        <v>723.14</v>
      </c>
      <c r="F15" s="56">
        <v>1073.83</v>
      </c>
      <c r="G15" s="56">
        <v>566.05999999999995</v>
      </c>
      <c r="H15" s="57">
        <f t="shared" si="1"/>
        <v>2708.31</v>
      </c>
      <c r="I15" s="56">
        <v>763.49</v>
      </c>
      <c r="J15" s="56">
        <v>46.54</v>
      </c>
      <c r="K15" s="56">
        <v>35.15</v>
      </c>
      <c r="L15" s="56">
        <v>13.71</v>
      </c>
      <c r="M15" s="58">
        <f t="shared" si="2"/>
        <v>858.89</v>
      </c>
      <c r="N15" s="55">
        <v>42.57</v>
      </c>
      <c r="O15" s="55">
        <v>1.08</v>
      </c>
      <c r="P15" s="220">
        <v>36.56</v>
      </c>
      <c r="Q15" s="220"/>
      <c r="R15" s="220">
        <v>15.13</v>
      </c>
      <c r="S15" s="220"/>
      <c r="T15" s="59">
        <f t="shared" si="3"/>
        <v>95.34</v>
      </c>
      <c r="U15" s="56">
        <v>88.65</v>
      </c>
      <c r="V15" s="60">
        <v>57.309368319999997</v>
      </c>
      <c r="W15" s="60">
        <v>49.910939200000001</v>
      </c>
      <c r="X15" s="41">
        <v>122.68</v>
      </c>
      <c r="Y15" s="59">
        <f t="shared" si="0"/>
        <v>318.55030752000005</v>
      </c>
      <c r="Z15" s="62">
        <v>485.40639052999995</v>
      </c>
      <c r="AA15" s="65">
        <v>150.32078086000001</v>
      </c>
      <c r="AB15" s="62">
        <v>371.59518190000006</v>
      </c>
      <c r="AC15" s="62">
        <v>480.24336576999997</v>
      </c>
      <c r="AD15" s="63">
        <f t="shared" si="4"/>
        <v>1487.56571906</v>
      </c>
      <c r="AE15" s="64">
        <v>2139.1297723999996</v>
      </c>
      <c r="AF15" s="65">
        <v>1652.45</v>
      </c>
      <c r="AG15" s="64">
        <v>1476.3014787699999</v>
      </c>
      <c r="AH15" s="64">
        <v>1013.3283030499999</v>
      </c>
      <c r="AI15" s="66">
        <f t="shared" si="5"/>
        <v>6281.2095542199995</v>
      </c>
      <c r="AJ15" s="29">
        <v>1332.9749910399998</v>
      </c>
      <c r="AK15" s="29">
        <v>309.48489411999998</v>
      </c>
      <c r="AL15" s="29">
        <v>134.26844179</v>
      </c>
      <c r="AM15" s="29">
        <v>117.75843791</v>
      </c>
      <c r="AN15" s="66">
        <f t="shared" si="6"/>
        <v>1894.4867648599998</v>
      </c>
      <c r="AO15" s="29">
        <v>109.23478521999999</v>
      </c>
      <c r="AP15" s="29">
        <v>205.87574986999999</v>
      </c>
      <c r="AQ15" s="29">
        <v>469.17224377000002</v>
      </c>
      <c r="AR15" s="29">
        <v>0</v>
      </c>
      <c r="AS15" s="66">
        <f t="shared" si="7"/>
        <v>784.28277886000001</v>
      </c>
      <c r="AT15" s="67">
        <v>199.36592376000002</v>
      </c>
      <c r="AU15" s="67">
        <v>197.30718826</v>
      </c>
      <c r="AV15" s="67">
        <v>314.89681926999998</v>
      </c>
      <c r="AW15" s="67">
        <v>79.591690889999995</v>
      </c>
      <c r="AX15" s="66">
        <f t="shared" si="8"/>
        <v>791.16162217999999</v>
      </c>
      <c r="AY15" s="67">
        <v>118.65887676</v>
      </c>
      <c r="AZ15" s="67">
        <f>'[5]Capital Importation'!$K$133</f>
        <v>63.765122349999992</v>
      </c>
      <c r="BA15" s="67">
        <v>127.92868870999999</v>
      </c>
      <c r="BB15" s="68">
        <f t="shared" si="9"/>
        <v>19.541410643703784</v>
      </c>
    </row>
    <row r="16" spans="1:54" x14ac:dyDescent="0.2">
      <c r="A16" s="54" t="s">
        <v>40</v>
      </c>
      <c r="B16" s="71" t="s">
        <v>16</v>
      </c>
      <c r="C16" s="71" t="s">
        <v>16</v>
      </c>
      <c r="D16" s="56">
        <v>0.45</v>
      </c>
      <c r="E16" s="69" t="s">
        <v>16</v>
      </c>
      <c r="F16" s="56">
        <v>0.1</v>
      </c>
      <c r="G16" s="69" t="s">
        <v>16</v>
      </c>
      <c r="H16" s="57">
        <f t="shared" si="1"/>
        <v>0.55000000000000004</v>
      </c>
      <c r="I16" s="69" t="s">
        <v>16</v>
      </c>
      <c r="J16" s="69" t="s">
        <v>16</v>
      </c>
      <c r="K16" s="69" t="s">
        <v>16</v>
      </c>
      <c r="L16" s="56">
        <v>0.01</v>
      </c>
      <c r="M16" s="58">
        <f t="shared" si="2"/>
        <v>0.01</v>
      </c>
      <c r="N16" s="70" t="s">
        <v>16</v>
      </c>
      <c r="O16" s="55">
        <v>3</v>
      </c>
      <c r="P16" s="220">
        <v>1</v>
      </c>
      <c r="Q16" s="220"/>
      <c r="R16" s="220">
        <v>2</v>
      </c>
      <c r="S16" s="220"/>
      <c r="T16" s="59">
        <f t="shared" si="3"/>
        <v>6</v>
      </c>
      <c r="U16" s="56">
        <v>1</v>
      </c>
      <c r="V16" s="60">
        <v>0</v>
      </c>
      <c r="W16" s="60">
        <v>0</v>
      </c>
      <c r="X16" s="41">
        <v>99.43</v>
      </c>
      <c r="Y16" s="59">
        <f t="shared" si="0"/>
        <v>100.43</v>
      </c>
      <c r="Z16" s="62">
        <v>0</v>
      </c>
      <c r="AA16" s="65">
        <v>0</v>
      </c>
      <c r="AB16" s="62">
        <v>0</v>
      </c>
      <c r="AC16" s="62">
        <v>53.098552670000004</v>
      </c>
      <c r="AD16" s="63">
        <f t="shared" si="4"/>
        <v>53.098552670000004</v>
      </c>
      <c r="AE16" s="64">
        <v>0.36</v>
      </c>
      <c r="AF16" s="65">
        <v>64.41</v>
      </c>
      <c r="AG16" s="64">
        <v>0</v>
      </c>
      <c r="AH16" s="64">
        <f>'[2]Capital Importation'!$P$125</f>
        <v>0</v>
      </c>
      <c r="AI16" s="66">
        <f t="shared" si="5"/>
        <v>64.77</v>
      </c>
      <c r="AJ16" s="29">
        <v>0</v>
      </c>
      <c r="AK16" s="29">
        <v>0.1</v>
      </c>
      <c r="AL16" s="29">
        <v>6.59</v>
      </c>
      <c r="AM16" s="29">
        <v>0.03</v>
      </c>
      <c r="AN16" s="66">
        <f t="shared" si="6"/>
        <v>6.72</v>
      </c>
      <c r="AO16" s="29">
        <v>0</v>
      </c>
      <c r="AP16" s="29">
        <v>0</v>
      </c>
      <c r="AQ16" s="29">
        <v>0</v>
      </c>
      <c r="AR16" s="29">
        <v>37.69999</v>
      </c>
      <c r="AS16" s="66">
        <f t="shared" si="7"/>
        <v>37.69999</v>
      </c>
      <c r="AT16" s="67">
        <v>0</v>
      </c>
      <c r="AU16" s="67">
        <v>0</v>
      </c>
      <c r="AV16" s="67">
        <v>9</v>
      </c>
      <c r="AW16" s="67">
        <v>0</v>
      </c>
      <c r="AX16" s="66">
        <f t="shared" si="8"/>
        <v>9</v>
      </c>
      <c r="AY16" s="67">
        <v>0</v>
      </c>
      <c r="AZ16" s="67">
        <f>'[5]Capital Importation'!$K$134</f>
        <v>0</v>
      </c>
      <c r="BA16" s="67">
        <v>0</v>
      </c>
      <c r="BB16" s="68">
        <f t="shared" si="9"/>
        <v>0</v>
      </c>
    </row>
    <row r="17" spans="1:136" x14ac:dyDescent="0.2">
      <c r="A17" s="54" t="s">
        <v>41</v>
      </c>
      <c r="B17" s="49">
        <v>0.08</v>
      </c>
      <c r="C17" s="71" t="s">
        <v>16</v>
      </c>
      <c r="D17" s="56">
        <v>0.56999999999999995</v>
      </c>
      <c r="E17" s="56">
        <v>0.53</v>
      </c>
      <c r="F17" s="56">
        <v>1.34</v>
      </c>
      <c r="G17" s="56">
        <v>8.83</v>
      </c>
      <c r="H17" s="57">
        <f>SUM(D17:G17)</f>
        <v>11.27</v>
      </c>
      <c r="I17" s="69" t="s">
        <v>16</v>
      </c>
      <c r="J17" s="69" t="s">
        <v>16</v>
      </c>
      <c r="K17" s="56">
        <v>1.1499999999999999</v>
      </c>
      <c r="L17" s="69" t="s">
        <v>16</v>
      </c>
      <c r="M17" s="58">
        <f>SUM(I17:L17)</f>
        <v>1.1499999999999999</v>
      </c>
      <c r="N17" s="55">
        <v>0.75</v>
      </c>
      <c r="O17" s="70" t="s">
        <v>16</v>
      </c>
      <c r="P17" s="221" t="s">
        <v>16</v>
      </c>
      <c r="Q17" s="220"/>
      <c r="R17" s="221" t="s">
        <v>16</v>
      </c>
      <c r="S17" s="220"/>
      <c r="T17" s="59">
        <f>SUM(N17:S17)</f>
        <v>0.75</v>
      </c>
      <c r="U17" s="69">
        <v>0</v>
      </c>
      <c r="V17" s="60">
        <v>0.17377506000000001</v>
      </c>
      <c r="W17" s="60">
        <v>0</v>
      </c>
      <c r="X17" s="41">
        <v>0.03</v>
      </c>
      <c r="Y17" s="59">
        <f>SUM(U17:X17)</f>
        <v>0.20377506000000001</v>
      </c>
      <c r="Z17" s="62">
        <v>0.03</v>
      </c>
      <c r="AA17" s="65">
        <v>0.02</v>
      </c>
      <c r="AB17" s="62">
        <v>0.02</v>
      </c>
      <c r="AC17" s="62">
        <v>0.39995599999999998</v>
      </c>
      <c r="AD17" s="63">
        <f>SUM(Z17:AC17)</f>
        <v>0.46995599999999998</v>
      </c>
      <c r="AE17" s="64">
        <v>0</v>
      </c>
      <c r="AF17" s="65">
        <v>26.5</v>
      </c>
      <c r="AG17" s="64">
        <v>1.3</v>
      </c>
      <c r="AH17" s="72">
        <f>'[2]Capital Importation'!$P$132</f>
        <v>0</v>
      </c>
      <c r="AI17" s="66">
        <f t="shared" si="5"/>
        <v>27.8</v>
      </c>
      <c r="AJ17" s="29">
        <v>0</v>
      </c>
      <c r="AK17" s="73">
        <f>'[4]Capital Importation '!J135/1000000</f>
        <v>0</v>
      </c>
      <c r="AL17" s="29">
        <v>2.4750000000000002E-3</v>
      </c>
      <c r="AM17" s="29">
        <v>2E-3</v>
      </c>
      <c r="AN17" s="66">
        <f t="shared" si="6"/>
        <v>4.4749999999999998E-3</v>
      </c>
      <c r="AO17" s="29">
        <v>0</v>
      </c>
      <c r="AP17" s="29">
        <v>0</v>
      </c>
      <c r="AQ17" s="29">
        <v>0</v>
      </c>
      <c r="AR17" s="29">
        <v>0</v>
      </c>
      <c r="AS17" s="66">
        <f t="shared" si="7"/>
        <v>0</v>
      </c>
      <c r="AT17" s="67">
        <v>0</v>
      </c>
      <c r="AU17" s="67">
        <v>0</v>
      </c>
      <c r="AV17" s="67">
        <v>0</v>
      </c>
      <c r="AW17" s="67">
        <v>1.629948</v>
      </c>
      <c r="AX17" s="66">
        <f t="shared" si="8"/>
        <v>1.629948</v>
      </c>
      <c r="AY17" s="67">
        <v>0</v>
      </c>
      <c r="AZ17" s="67">
        <f>'[5]Capital Importation'!$K$141</f>
        <v>0</v>
      </c>
      <c r="BA17" s="67">
        <v>0</v>
      </c>
      <c r="BB17" s="68">
        <f t="shared" si="9"/>
        <v>0</v>
      </c>
    </row>
    <row r="18" spans="1:136" x14ac:dyDescent="0.2">
      <c r="A18" s="54" t="s">
        <v>42</v>
      </c>
      <c r="B18" s="49">
        <v>10</v>
      </c>
      <c r="C18" s="49">
        <v>16.7</v>
      </c>
      <c r="D18" s="56">
        <v>2.5</v>
      </c>
      <c r="E18" s="56">
        <v>2.57</v>
      </c>
      <c r="F18" s="56">
        <v>1.65</v>
      </c>
      <c r="G18" s="56">
        <v>3.25</v>
      </c>
      <c r="H18" s="57">
        <f t="shared" si="1"/>
        <v>9.9700000000000006</v>
      </c>
      <c r="I18" s="56">
        <v>1.4</v>
      </c>
      <c r="J18" s="56">
        <v>5.75</v>
      </c>
      <c r="K18" s="56">
        <v>2.02</v>
      </c>
      <c r="L18" s="56">
        <v>3.61</v>
      </c>
      <c r="M18" s="58">
        <f t="shared" si="2"/>
        <v>12.78</v>
      </c>
      <c r="N18" s="55">
        <v>1.02</v>
      </c>
      <c r="O18" s="55">
        <v>0.63</v>
      </c>
      <c r="P18" s="220">
        <v>0.03</v>
      </c>
      <c r="Q18" s="220"/>
      <c r="R18" s="220">
        <v>0.04</v>
      </c>
      <c r="S18" s="220"/>
      <c r="T18" s="59">
        <f t="shared" si="3"/>
        <v>1.72</v>
      </c>
      <c r="U18" s="56">
        <v>0.49</v>
      </c>
      <c r="V18" s="60">
        <v>6.2799313300000001</v>
      </c>
      <c r="W18" s="60">
        <v>1.249636</v>
      </c>
      <c r="X18" s="41">
        <v>8.4499999999999993</v>
      </c>
      <c r="Y18" s="59">
        <f t="shared" si="0"/>
        <v>16.46956733</v>
      </c>
      <c r="Z18" s="62">
        <v>1.097872</v>
      </c>
      <c r="AA18" s="65">
        <v>48.041624779999999</v>
      </c>
      <c r="AB18" s="62">
        <v>1.2087757699999999</v>
      </c>
      <c r="AC18" s="62">
        <v>3.5499860000000001</v>
      </c>
      <c r="AD18" s="63">
        <f t="shared" si="4"/>
        <v>53.898258550000001</v>
      </c>
      <c r="AE18" s="64">
        <v>4.5099929999999997</v>
      </c>
      <c r="AF18" s="65">
        <v>6.52</v>
      </c>
      <c r="AG18" s="64">
        <v>15.53389376</v>
      </c>
      <c r="AH18" s="64">
        <f>'[2]Capital Importation'!$P$126</f>
        <v>48.173206549999996</v>
      </c>
      <c r="AI18" s="66">
        <f t="shared" si="5"/>
        <v>74.737093309999992</v>
      </c>
      <c r="AJ18" s="29">
        <v>19.247893000000001</v>
      </c>
      <c r="AK18" s="29">
        <v>0.34226079000000004</v>
      </c>
      <c r="AL18" s="29">
        <v>0.46234807999999999</v>
      </c>
      <c r="AM18" s="29">
        <v>1.2169536699999999</v>
      </c>
      <c r="AN18" s="66">
        <f t="shared" si="6"/>
        <v>21.269455540000003</v>
      </c>
      <c r="AO18" s="29">
        <v>1.60410177</v>
      </c>
      <c r="AP18" s="29">
        <v>3.04E-2</v>
      </c>
      <c r="AQ18" s="29">
        <v>4.0788293700000002</v>
      </c>
      <c r="AR18" s="29">
        <v>0.54803059999999992</v>
      </c>
      <c r="AS18" s="66">
        <f t="shared" si="7"/>
        <v>6.2613617399999999</v>
      </c>
      <c r="AT18" s="67">
        <v>0.27499099999999999</v>
      </c>
      <c r="AU18" s="67">
        <v>0.71952621999999999</v>
      </c>
      <c r="AV18" s="67">
        <v>3.1987855000000001</v>
      </c>
      <c r="AW18" s="67">
        <v>1.62121</v>
      </c>
      <c r="AX18" s="66">
        <f t="shared" si="8"/>
        <v>5.8145127199999997</v>
      </c>
      <c r="AY18" s="67">
        <v>216.06318999999999</v>
      </c>
      <c r="AZ18" s="67">
        <f>'[5]Capital Importation'!$K$135</f>
        <v>2.1735000000000001E-2</v>
      </c>
      <c r="BA18" s="67">
        <v>1.2086836000000001</v>
      </c>
      <c r="BB18" s="68">
        <f t="shared" si="9"/>
        <v>0.18462928686350175</v>
      </c>
    </row>
    <row r="19" spans="1:136" x14ac:dyDescent="0.2">
      <c r="A19" s="54" t="s">
        <v>43</v>
      </c>
      <c r="B19" s="49">
        <v>0.17</v>
      </c>
      <c r="C19" s="49">
        <v>2.36</v>
      </c>
      <c r="D19" s="56">
        <v>0.06</v>
      </c>
      <c r="E19" s="69" t="s">
        <v>16</v>
      </c>
      <c r="F19" s="56">
        <v>0.03</v>
      </c>
      <c r="G19" s="69" t="s">
        <v>16</v>
      </c>
      <c r="H19" s="57">
        <f t="shared" si="1"/>
        <v>0.09</v>
      </c>
      <c r="I19" s="69" t="s">
        <v>16</v>
      </c>
      <c r="J19" s="69" t="s">
        <v>16</v>
      </c>
      <c r="K19" s="56">
        <v>0.15</v>
      </c>
      <c r="L19" s="56">
        <v>0.8</v>
      </c>
      <c r="M19" s="58">
        <f t="shared" si="2"/>
        <v>0.95000000000000007</v>
      </c>
      <c r="N19" s="55">
        <v>0.2</v>
      </c>
      <c r="O19" s="70" t="s">
        <v>16</v>
      </c>
      <c r="P19" s="221" t="s">
        <v>16</v>
      </c>
      <c r="Q19" s="220"/>
      <c r="R19" s="220">
        <v>0.6</v>
      </c>
      <c r="S19" s="220"/>
      <c r="T19" s="59">
        <f t="shared" si="3"/>
        <v>0.8</v>
      </c>
      <c r="U19" s="56">
        <v>1.31</v>
      </c>
      <c r="V19" s="60">
        <v>9.2999999999999999E-2</v>
      </c>
      <c r="W19" s="60">
        <v>0.78</v>
      </c>
      <c r="X19" s="41">
        <v>0.48</v>
      </c>
      <c r="Y19" s="59">
        <f t="shared" si="0"/>
        <v>2.6629999999999998</v>
      </c>
      <c r="Z19" s="62">
        <v>4.2669649999999999</v>
      </c>
      <c r="AA19" s="65">
        <v>0</v>
      </c>
      <c r="AB19" s="62">
        <v>3.4279199999999999</v>
      </c>
      <c r="AC19" s="62">
        <v>0</v>
      </c>
      <c r="AD19" s="63">
        <f t="shared" si="4"/>
        <v>7.6948849999999993</v>
      </c>
      <c r="AE19" s="64">
        <v>0</v>
      </c>
      <c r="AF19" s="65">
        <v>0.03</v>
      </c>
      <c r="AG19" s="64">
        <v>3.654045</v>
      </c>
      <c r="AH19" s="64">
        <f t="array" ref="AH19:AH20">'[2]Capital Importation'!$P$127:$P$128</f>
        <v>11.56721808</v>
      </c>
      <c r="AI19" s="66">
        <f t="shared" si="5"/>
        <v>15.251263079999999</v>
      </c>
      <c r="AJ19" s="29">
        <v>8.2587130000000009E-2</v>
      </c>
      <c r="AK19" s="29">
        <v>1.00398539</v>
      </c>
      <c r="AL19" s="29">
        <v>0.33221513000000003</v>
      </c>
      <c r="AM19" s="29">
        <v>0.31596135999999997</v>
      </c>
      <c r="AN19" s="66">
        <f t="shared" si="6"/>
        <v>1.73474901</v>
      </c>
      <c r="AO19" s="29">
        <v>0</v>
      </c>
      <c r="AP19" s="29">
        <v>1.831296E-2</v>
      </c>
      <c r="AQ19" s="29">
        <v>8.1367174200000001</v>
      </c>
      <c r="AR19" s="29">
        <v>203.73373862</v>
      </c>
      <c r="AS19" s="66">
        <f t="shared" si="7"/>
        <v>211.888769</v>
      </c>
      <c r="AT19" s="67">
        <v>2.4143669999999999</v>
      </c>
      <c r="AU19" s="67">
        <v>2</v>
      </c>
      <c r="AV19" s="67">
        <v>0</v>
      </c>
      <c r="AW19" s="67">
        <v>0</v>
      </c>
      <c r="AX19" s="66">
        <f t="shared" si="8"/>
        <v>4.4143670000000004</v>
      </c>
      <c r="AY19" s="67">
        <v>8.5669299999999993</v>
      </c>
      <c r="AZ19" s="67">
        <f>'[5]Capital Importation'!$K$136</f>
        <v>2.1732150000000002E-2</v>
      </c>
      <c r="BA19" s="67">
        <v>0.19420306000000001</v>
      </c>
      <c r="BB19" s="68">
        <f t="shared" si="9"/>
        <v>2.9664978059195844E-2</v>
      </c>
    </row>
    <row r="20" spans="1:136" x14ac:dyDescent="0.2">
      <c r="A20" s="54" t="s">
        <v>44</v>
      </c>
      <c r="B20" s="49">
        <v>1.62</v>
      </c>
      <c r="C20" s="49">
        <v>53.65</v>
      </c>
      <c r="D20" s="56">
        <v>201.14</v>
      </c>
      <c r="E20" s="56">
        <v>3.83</v>
      </c>
      <c r="F20" s="56">
        <v>3.16</v>
      </c>
      <c r="G20" s="56">
        <v>0.05</v>
      </c>
      <c r="H20" s="57">
        <f t="shared" si="1"/>
        <v>208.18</v>
      </c>
      <c r="I20" s="56">
        <v>9.4700000000000006</v>
      </c>
      <c r="J20" s="56">
        <v>4.8600000000000003</v>
      </c>
      <c r="K20" s="56">
        <v>2.21</v>
      </c>
      <c r="L20" s="56">
        <v>13.22</v>
      </c>
      <c r="M20" s="58">
        <f t="shared" si="2"/>
        <v>29.760000000000005</v>
      </c>
      <c r="N20" s="55">
        <v>20.83</v>
      </c>
      <c r="O20" s="55">
        <v>200.39</v>
      </c>
      <c r="P20" s="220">
        <v>171.63</v>
      </c>
      <c r="Q20" s="220"/>
      <c r="R20" s="220">
        <v>327.3</v>
      </c>
      <c r="S20" s="220"/>
      <c r="T20" s="59">
        <f t="shared" si="3"/>
        <v>720.15</v>
      </c>
      <c r="U20" s="56">
        <v>101.08</v>
      </c>
      <c r="V20" s="60">
        <v>190.38555975999998</v>
      </c>
      <c r="W20" s="60">
        <v>16.065034239999999</v>
      </c>
      <c r="X20" s="41">
        <v>23.83</v>
      </c>
      <c r="Y20" s="59">
        <f t="shared" si="0"/>
        <v>331.36059399999994</v>
      </c>
      <c r="Z20" s="62">
        <v>85.61709691999998</v>
      </c>
      <c r="AA20" s="65">
        <v>24.851032870000001</v>
      </c>
      <c r="AB20" s="62">
        <v>7.7262296100000007</v>
      </c>
      <c r="AC20" s="62">
        <v>15.311760289999999</v>
      </c>
      <c r="AD20" s="63">
        <f t="shared" si="4"/>
        <v>133.50611968999999</v>
      </c>
      <c r="AE20" s="64">
        <v>17.219574999999999</v>
      </c>
      <c r="AF20" s="65">
        <v>139.72999999999999</v>
      </c>
      <c r="AG20" s="64">
        <v>38.662970909999999</v>
      </c>
      <c r="AH20" s="64">
        <v>20.618732480000002</v>
      </c>
      <c r="AI20" s="66">
        <f t="shared" si="5"/>
        <v>216.23127839</v>
      </c>
      <c r="AJ20" s="29">
        <v>10.089461500000001</v>
      </c>
      <c r="AK20" s="29">
        <v>6.5525295199999993</v>
      </c>
      <c r="AL20" s="29">
        <v>25.034899449999998</v>
      </c>
      <c r="AM20" s="29">
        <v>11.833976369999998</v>
      </c>
      <c r="AN20" s="66">
        <f t="shared" si="6"/>
        <v>53.510866839999991</v>
      </c>
      <c r="AO20" s="29">
        <v>57.246714079999997</v>
      </c>
      <c r="AP20" s="29">
        <v>11.321547950000001</v>
      </c>
      <c r="AQ20" s="29">
        <v>0.94170476000000003</v>
      </c>
      <c r="AR20" s="29">
        <v>32.307820219999996</v>
      </c>
      <c r="AS20" s="66">
        <f t="shared" si="7"/>
        <v>101.81778700999999</v>
      </c>
      <c r="AT20" s="67">
        <v>0.610873</v>
      </c>
      <c r="AU20" s="67">
        <v>1.9333533700000001</v>
      </c>
      <c r="AV20" s="67">
        <v>1.5659339699999999</v>
      </c>
      <c r="AW20" s="67">
        <v>2.2583448700000002</v>
      </c>
      <c r="AX20" s="66">
        <f t="shared" si="8"/>
        <v>6.3685052100000004</v>
      </c>
      <c r="AY20" s="67">
        <v>0.74869313000000004</v>
      </c>
      <c r="AZ20" s="67">
        <f>'[5]Capital Importation'!$K$137</f>
        <v>0</v>
      </c>
      <c r="BA20" s="67">
        <v>0.85</v>
      </c>
      <c r="BB20" s="68">
        <f t="shared" si="9"/>
        <v>0.12983951617609146</v>
      </c>
    </row>
    <row r="21" spans="1:136" ht="25.5" x14ac:dyDescent="0.2">
      <c r="A21" s="54" t="s">
        <v>280</v>
      </c>
      <c r="B21" s="49">
        <v>72.59</v>
      </c>
      <c r="C21" s="49">
        <v>32.979999999999997</v>
      </c>
      <c r="D21" s="56">
        <v>104.07</v>
      </c>
      <c r="E21" s="56">
        <v>107.88</v>
      </c>
      <c r="F21" s="56">
        <v>365.1</v>
      </c>
      <c r="G21" s="56">
        <v>366.92</v>
      </c>
      <c r="H21" s="57">
        <f t="shared" si="1"/>
        <v>943.97</v>
      </c>
      <c r="I21" s="56">
        <v>118.36</v>
      </c>
      <c r="J21" s="56">
        <v>51.2</v>
      </c>
      <c r="K21" s="56">
        <v>162.41999999999999</v>
      </c>
      <c r="L21" s="56">
        <v>91.72</v>
      </c>
      <c r="M21" s="58">
        <f t="shared" si="2"/>
        <v>423.70000000000005</v>
      </c>
      <c r="N21" s="55">
        <v>77.77</v>
      </c>
      <c r="O21" s="55">
        <v>89.42</v>
      </c>
      <c r="P21" s="220">
        <v>68.25</v>
      </c>
      <c r="Q21" s="220"/>
      <c r="R21" s="220">
        <v>67.209999999999994</v>
      </c>
      <c r="S21" s="220"/>
      <c r="T21" s="59">
        <f t="shared" si="3"/>
        <v>302.64999999999998</v>
      </c>
      <c r="U21" s="56">
        <v>79.319999999999993</v>
      </c>
      <c r="V21" s="60">
        <v>141.4152005</v>
      </c>
      <c r="W21" s="60">
        <v>442.89714587000003</v>
      </c>
      <c r="X21" s="41">
        <v>317.82</v>
      </c>
      <c r="Y21" s="59">
        <f t="shared" si="0"/>
        <v>981.45234636999999</v>
      </c>
      <c r="Z21" s="62">
        <v>144.09383162</v>
      </c>
      <c r="AA21" s="65">
        <v>208.92252063999999</v>
      </c>
      <c r="AB21" s="62">
        <v>230.34418231999999</v>
      </c>
      <c r="AC21" s="62">
        <v>87.491768509999986</v>
      </c>
      <c r="AD21" s="63">
        <f t="shared" si="4"/>
        <v>670.85230308999985</v>
      </c>
      <c r="AE21" s="64">
        <v>418.47210008000002</v>
      </c>
      <c r="AF21" s="65">
        <v>186.68</v>
      </c>
      <c r="AG21" s="64">
        <v>153.77373392000001</v>
      </c>
      <c r="AH21" s="64">
        <f t="array" ref="AH21:AH22">'[2]Capital Importation'!$P$129:$P$130</f>
        <v>538.38955151000005</v>
      </c>
      <c r="AI21" s="66">
        <f t="shared" si="5"/>
        <v>1297.3153855100002</v>
      </c>
      <c r="AJ21" s="29">
        <v>273.96538572000003</v>
      </c>
      <c r="AK21" s="29">
        <v>110.77793489</v>
      </c>
      <c r="AL21" s="29">
        <v>400.08855051</v>
      </c>
      <c r="AM21" s="29">
        <v>129.05197361</v>
      </c>
      <c r="AN21" s="66">
        <f t="shared" si="6"/>
        <v>913.88384472999996</v>
      </c>
      <c r="AO21" s="29">
        <v>182.18525141999999</v>
      </c>
      <c r="AP21" s="29">
        <v>68.030733239999989</v>
      </c>
      <c r="AQ21" s="29">
        <v>323.83169263999997</v>
      </c>
      <c r="AR21" s="29">
        <v>360.05952642</v>
      </c>
      <c r="AS21" s="66">
        <f t="shared" si="7"/>
        <v>934.10720371999992</v>
      </c>
      <c r="AT21" s="67">
        <v>223.67162236000001</v>
      </c>
      <c r="AU21" s="67">
        <v>233.99396460999998</v>
      </c>
      <c r="AV21" s="67">
        <v>98.219893780000007</v>
      </c>
      <c r="AW21" s="67">
        <v>392.54188942000002</v>
      </c>
      <c r="AX21" s="66">
        <f t="shared" si="8"/>
        <v>948.4273701699999</v>
      </c>
      <c r="AY21" s="67">
        <v>256.12497044999998</v>
      </c>
      <c r="AZ21" s="67">
        <f>'[5]Capital Importation'!$K$138</f>
        <v>605.03777428000012</v>
      </c>
      <c r="BA21" s="67">
        <v>279.51082360000004</v>
      </c>
      <c r="BB21" s="68">
        <f t="shared" si="9"/>
        <v>42.695941296711595</v>
      </c>
    </row>
    <row r="22" spans="1:136" x14ac:dyDescent="0.2">
      <c r="A22" s="54" t="s">
        <v>45</v>
      </c>
      <c r="B22" s="49">
        <v>105.63</v>
      </c>
      <c r="C22" s="49">
        <v>19.22</v>
      </c>
      <c r="D22" s="56">
        <v>32.36</v>
      </c>
      <c r="E22" s="56">
        <v>53.58</v>
      </c>
      <c r="F22" s="56">
        <v>110.49</v>
      </c>
      <c r="G22" s="56">
        <v>354.88</v>
      </c>
      <c r="H22" s="57">
        <f t="shared" si="1"/>
        <v>551.30999999999995</v>
      </c>
      <c r="I22" s="56">
        <v>6.29</v>
      </c>
      <c r="J22" s="56">
        <v>12.83</v>
      </c>
      <c r="K22" s="56">
        <v>65.64</v>
      </c>
      <c r="L22" s="56">
        <v>115.71</v>
      </c>
      <c r="M22" s="58">
        <f t="shared" si="2"/>
        <v>200.47</v>
      </c>
      <c r="N22" s="55">
        <v>55.05</v>
      </c>
      <c r="O22" s="55">
        <v>119.75</v>
      </c>
      <c r="P22" s="220">
        <v>36.549999999999997</v>
      </c>
      <c r="Q22" s="220"/>
      <c r="R22" s="220">
        <v>87.56</v>
      </c>
      <c r="S22" s="220"/>
      <c r="T22" s="59">
        <f t="shared" si="3"/>
        <v>298.91000000000003</v>
      </c>
      <c r="U22" s="56">
        <v>146.05000000000001</v>
      </c>
      <c r="V22" s="60">
        <v>145.56340407999997</v>
      </c>
      <c r="W22" s="60">
        <v>586.97361917000001</v>
      </c>
      <c r="X22" s="41">
        <v>216.45</v>
      </c>
      <c r="Y22" s="59">
        <f t="shared" si="0"/>
        <v>1095.0370232499999</v>
      </c>
      <c r="Z22" s="62">
        <v>328.1520079</v>
      </c>
      <c r="AA22" s="65">
        <v>479.85433809000006</v>
      </c>
      <c r="AB22" s="62">
        <v>205.90564910000001</v>
      </c>
      <c r="AC22" s="62">
        <v>283.56982913999997</v>
      </c>
      <c r="AD22" s="63">
        <f t="shared" si="4"/>
        <v>1297.48182423</v>
      </c>
      <c r="AE22" s="64">
        <v>442.65741793000001</v>
      </c>
      <c r="AF22" s="65">
        <v>444.72</v>
      </c>
      <c r="AG22" s="64">
        <v>26.932896990000003</v>
      </c>
      <c r="AH22" s="64">
        <v>1.2014750000000001</v>
      </c>
      <c r="AI22" s="66">
        <f t="shared" si="5"/>
        <v>915.51178992000007</v>
      </c>
      <c r="AJ22" s="29">
        <v>42.630451239999992</v>
      </c>
      <c r="AK22" s="29">
        <v>7.20177201</v>
      </c>
      <c r="AL22" s="29">
        <v>9.7595871299999981</v>
      </c>
      <c r="AM22" s="29">
        <v>8.8436009900000006</v>
      </c>
      <c r="AN22" s="66">
        <f t="shared" si="6"/>
        <v>68.435411369999997</v>
      </c>
      <c r="AO22" s="29">
        <v>3.5558130000000001</v>
      </c>
      <c r="AP22" s="29">
        <v>5.4225000000000003</v>
      </c>
      <c r="AQ22" s="29">
        <v>6.3155852699999997</v>
      </c>
      <c r="AR22" s="29">
        <v>0</v>
      </c>
      <c r="AS22" s="66">
        <f t="shared" si="7"/>
        <v>15.29389827</v>
      </c>
      <c r="AT22" s="67">
        <v>48.447144999999999</v>
      </c>
      <c r="AU22" s="67">
        <v>13.48617125</v>
      </c>
      <c r="AV22" s="67">
        <v>55.829963979999995</v>
      </c>
      <c r="AW22" s="67">
        <v>32.778674219999999</v>
      </c>
      <c r="AX22" s="66">
        <f t="shared" si="8"/>
        <v>150.54195444999999</v>
      </c>
      <c r="AY22" s="67">
        <v>0</v>
      </c>
      <c r="AZ22" s="67">
        <f>'[5]Capital Importation'!$K$139</f>
        <v>0</v>
      </c>
      <c r="BA22" s="67">
        <v>0</v>
      </c>
      <c r="BB22" s="68">
        <f t="shared" si="9"/>
        <v>0</v>
      </c>
    </row>
    <row r="23" spans="1:136" x14ac:dyDescent="0.2">
      <c r="A23" s="54" t="s">
        <v>46</v>
      </c>
      <c r="B23" s="71" t="s">
        <v>16</v>
      </c>
      <c r="C23" s="71" t="s">
        <v>16</v>
      </c>
      <c r="D23" s="69" t="s">
        <v>16</v>
      </c>
      <c r="E23" s="69" t="s">
        <v>16</v>
      </c>
      <c r="F23" s="69" t="s">
        <v>16</v>
      </c>
      <c r="G23" s="69" t="s">
        <v>16</v>
      </c>
      <c r="H23" s="57">
        <f t="shared" si="1"/>
        <v>0</v>
      </c>
      <c r="I23" s="69" t="s">
        <v>16</v>
      </c>
      <c r="J23" s="69" t="s">
        <v>16</v>
      </c>
      <c r="K23" s="69" t="s">
        <v>16</v>
      </c>
      <c r="L23" s="69" t="s">
        <v>16</v>
      </c>
      <c r="M23" s="58">
        <f t="shared" si="2"/>
        <v>0</v>
      </c>
      <c r="N23" s="70" t="s">
        <v>16</v>
      </c>
      <c r="O23" s="70" t="s">
        <v>16</v>
      </c>
      <c r="P23" s="221" t="s">
        <v>16</v>
      </c>
      <c r="Q23" s="220"/>
      <c r="R23" s="221" t="s">
        <v>16</v>
      </c>
      <c r="S23" s="220"/>
      <c r="T23" s="59">
        <f t="shared" si="3"/>
        <v>0</v>
      </c>
      <c r="U23" s="69">
        <v>0</v>
      </c>
      <c r="V23" s="60">
        <v>0</v>
      </c>
      <c r="W23" s="60">
        <v>0</v>
      </c>
      <c r="X23" s="41">
        <v>0.52</v>
      </c>
      <c r="Y23" s="59">
        <f t="shared" si="0"/>
        <v>0.52</v>
      </c>
      <c r="Z23" s="62">
        <v>0</v>
      </c>
      <c r="AA23" s="65">
        <v>0</v>
      </c>
      <c r="AB23" s="62">
        <v>0</v>
      </c>
      <c r="AC23" s="62">
        <v>0</v>
      </c>
      <c r="AD23" s="63">
        <f t="shared" si="4"/>
        <v>0</v>
      </c>
      <c r="AE23" s="64">
        <v>0.47850732000000001</v>
      </c>
      <c r="AF23" s="65">
        <v>0</v>
      </c>
      <c r="AG23" s="64">
        <v>0</v>
      </c>
      <c r="AH23" s="37">
        <f>'[2]Capital Importation'!$P$134</f>
        <v>0</v>
      </c>
      <c r="AI23" s="66">
        <f t="shared" si="5"/>
        <v>0.47850732000000001</v>
      </c>
      <c r="AJ23" s="29">
        <v>0</v>
      </c>
      <c r="AK23" s="29">
        <v>0</v>
      </c>
      <c r="AL23" s="29">
        <v>0</v>
      </c>
      <c r="AM23" s="29">
        <v>0</v>
      </c>
      <c r="AN23" s="66">
        <f t="shared" si="6"/>
        <v>0</v>
      </c>
      <c r="AO23" s="29">
        <v>0</v>
      </c>
      <c r="AP23" s="29">
        <v>0</v>
      </c>
      <c r="AQ23" s="29">
        <v>0</v>
      </c>
      <c r="AR23" s="29">
        <v>645.58596432000002</v>
      </c>
      <c r="AS23" s="66">
        <f t="shared" si="7"/>
        <v>645.58596432000002</v>
      </c>
      <c r="AT23" s="67">
        <v>0</v>
      </c>
      <c r="AU23" s="67">
        <v>0</v>
      </c>
      <c r="AV23" s="67">
        <v>0</v>
      </c>
      <c r="AW23" s="67">
        <v>0</v>
      </c>
      <c r="AX23" s="66">
        <f t="shared" si="8"/>
        <v>0</v>
      </c>
      <c r="AY23" s="67">
        <v>0</v>
      </c>
      <c r="AZ23" s="67">
        <f>'[5]Capital Importation'!$K$143</f>
        <v>0</v>
      </c>
      <c r="BA23" s="67">
        <v>0</v>
      </c>
      <c r="BB23" s="68">
        <f t="shared" si="9"/>
        <v>0</v>
      </c>
    </row>
    <row r="24" spans="1:136" x14ac:dyDescent="0.2">
      <c r="A24" s="54" t="s">
        <v>47</v>
      </c>
      <c r="B24" s="49">
        <v>180.31</v>
      </c>
      <c r="C24" s="49">
        <v>355.47</v>
      </c>
      <c r="D24" s="56">
        <v>135.68</v>
      </c>
      <c r="E24" s="56">
        <v>61.66</v>
      </c>
      <c r="F24" s="56">
        <v>27.07</v>
      </c>
      <c r="G24" s="56">
        <v>769.92</v>
      </c>
      <c r="H24" s="57">
        <f>SUM(D24:G24)</f>
        <v>994.32999999999993</v>
      </c>
      <c r="I24" s="56">
        <v>336.87</v>
      </c>
      <c r="J24" s="56">
        <v>138.4</v>
      </c>
      <c r="K24" s="56">
        <v>369.49</v>
      </c>
      <c r="L24" s="56">
        <v>93.37</v>
      </c>
      <c r="M24" s="58">
        <f>SUM(I24:L24)</f>
        <v>938.13</v>
      </c>
      <c r="N24" s="55">
        <v>13.44</v>
      </c>
      <c r="O24" s="55">
        <v>118.71</v>
      </c>
      <c r="P24" s="220">
        <v>244.8</v>
      </c>
      <c r="Q24" s="220"/>
      <c r="R24" s="220">
        <v>554.25</v>
      </c>
      <c r="S24" s="220"/>
      <c r="T24" s="59">
        <f>SUM(N24:S24)</f>
        <v>931.2</v>
      </c>
      <c r="U24" s="56">
        <v>145.78</v>
      </c>
      <c r="V24" s="60">
        <v>174.1775749</v>
      </c>
      <c r="W24" s="60">
        <v>33.631394059999998</v>
      </c>
      <c r="X24" s="41">
        <v>191.01</v>
      </c>
      <c r="Y24" s="59">
        <f>SUM(U24:X24)</f>
        <v>544.59896895999998</v>
      </c>
      <c r="Z24" s="62">
        <v>87.250459640000003</v>
      </c>
      <c r="AA24" s="65">
        <v>11.116034239999999</v>
      </c>
      <c r="AB24" s="62">
        <v>11.417166829999999</v>
      </c>
      <c r="AC24" s="62">
        <v>4.6448023100000002</v>
      </c>
      <c r="AD24" s="63">
        <f>SUM(Z24:AC24)</f>
        <v>114.42846302000001</v>
      </c>
      <c r="AE24" s="64">
        <v>32.353414860000001</v>
      </c>
      <c r="AF24" s="65">
        <v>4.5</v>
      </c>
      <c r="AG24" s="64">
        <v>886.03286335999996</v>
      </c>
      <c r="AH24" s="64">
        <f>'[2]Capital Importation'!$P$133</f>
        <v>21.165039189999998</v>
      </c>
      <c r="AI24" s="66">
        <f t="shared" si="5"/>
        <v>944.05131741000002</v>
      </c>
      <c r="AJ24" s="29">
        <v>157.48420333000001</v>
      </c>
      <c r="AK24" s="29">
        <v>105.64023879000001</v>
      </c>
      <c r="AL24" s="29">
        <v>101.18427066</v>
      </c>
      <c r="AM24" s="29">
        <v>53.17290251</v>
      </c>
      <c r="AN24" s="66">
        <f t="shared" si="6"/>
        <v>417.48161529000004</v>
      </c>
      <c r="AO24" s="29">
        <v>56.279219449999992</v>
      </c>
      <c r="AP24" s="29">
        <v>0.34210499999999999</v>
      </c>
      <c r="AQ24" s="29">
        <v>50.837157560000001</v>
      </c>
      <c r="AR24" s="29">
        <v>0</v>
      </c>
      <c r="AS24" s="66">
        <f t="shared" si="7"/>
        <v>107.45848200999998</v>
      </c>
      <c r="AT24" s="67">
        <v>57.790145350000003</v>
      </c>
      <c r="AU24" s="67">
        <v>153.49804313999999</v>
      </c>
      <c r="AV24" s="67">
        <v>77.264419860000018</v>
      </c>
      <c r="AW24" s="67">
        <v>168.27320661000002</v>
      </c>
      <c r="AX24" s="66">
        <f t="shared" si="8"/>
        <v>456.82581496</v>
      </c>
      <c r="AY24" s="67">
        <v>22.051839999999999</v>
      </c>
      <c r="AZ24" s="67">
        <f>'[5]Capital Importation'!$K$142</f>
        <v>25.809526859999998</v>
      </c>
      <c r="BA24" s="67">
        <v>64.048922779999998</v>
      </c>
      <c r="BB24" s="68">
        <f t="shared" si="9"/>
        <v>9.7836248768882861</v>
      </c>
    </row>
    <row r="25" spans="1:136" x14ac:dyDescent="0.2">
      <c r="A25" s="54" t="s">
        <v>48</v>
      </c>
      <c r="B25" s="49">
        <v>86.94</v>
      </c>
      <c r="C25" s="49">
        <v>157.32</v>
      </c>
      <c r="D25" s="56">
        <v>169.35</v>
      </c>
      <c r="E25" s="56">
        <v>68.11</v>
      </c>
      <c r="F25" s="56">
        <v>46.43</v>
      </c>
      <c r="G25" s="56">
        <v>101.72</v>
      </c>
      <c r="H25" s="57">
        <f t="shared" si="1"/>
        <v>385.61</v>
      </c>
      <c r="I25" s="56">
        <v>28.54</v>
      </c>
      <c r="J25" s="56">
        <v>91.57</v>
      </c>
      <c r="K25" s="56">
        <v>6.66</v>
      </c>
      <c r="L25" s="56">
        <v>40.770000000000003</v>
      </c>
      <c r="M25" s="58">
        <f t="shared" si="2"/>
        <v>167.54</v>
      </c>
      <c r="N25" s="55">
        <v>55.08</v>
      </c>
      <c r="O25" s="55">
        <v>12.37</v>
      </c>
      <c r="P25" s="220">
        <v>18.95</v>
      </c>
      <c r="Q25" s="220"/>
      <c r="R25" s="220">
        <v>38.520000000000003</v>
      </c>
      <c r="S25" s="220"/>
      <c r="T25" s="59">
        <f t="shared" si="3"/>
        <v>124.92000000000002</v>
      </c>
      <c r="U25" s="56">
        <v>18.72</v>
      </c>
      <c r="V25" s="60">
        <v>12.525252099999999</v>
      </c>
      <c r="W25" s="60">
        <v>11.447314790000002</v>
      </c>
      <c r="X25" s="41">
        <v>12.96</v>
      </c>
      <c r="Y25" s="59">
        <f t="shared" si="0"/>
        <v>55.652566890000003</v>
      </c>
      <c r="Z25" s="62">
        <v>27.326381219999998</v>
      </c>
      <c r="AA25" s="65">
        <v>60.35252139</v>
      </c>
      <c r="AB25" s="62">
        <v>10.28838889</v>
      </c>
      <c r="AC25" s="62">
        <v>33.589342200000004</v>
      </c>
      <c r="AD25" s="63">
        <f t="shared" si="4"/>
        <v>131.55663369999999</v>
      </c>
      <c r="AE25" s="64">
        <v>30.437300829999998</v>
      </c>
      <c r="AF25" s="65">
        <v>207.9</v>
      </c>
      <c r="AG25" s="64">
        <v>132.34602087000002</v>
      </c>
      <c r="AH25" s="64">
        <f t="array" ref="AH25:AH26">'[2]Capital Importation'!$P$135:$P$136</f>
        <v>163.83233203999998</v>
      </c>
      <c r="AI25" s="66">
        <f t="shared" si="5"/>
        <v>534.51565374000006</v>
      </c>
      <c r="AJ25" s="29">
        <v>122.79405618999999</v>
      </c>
      <c r="AK25" s="29">
        <v>68.229811799999993</v>
      </c>
      <c r="AL25" s="29">
        <v>54.242461329999998</v>
      </c>
      <c r="AM25" s="29">
        <v>42.696661810000002</v>
      </c>
      <c r="AN25" s="66">
        <f t="shared" si="6"/>
        <v>287.96299112999998</v>
      </c>
      <c r="AO25" s="29">
        <v>15.934490159999999</v>
      </c>
      <c r="AP25" s="29">
        <v>50.157151949999992</v>
      </c>
      <c r="AQ25" s="29">
        <v>210.68633678000003</v>
      </c>
      <c r="AR25" s="29">
        <v>311.17724619000001</v>
      </c>
      <c r="AS25" s="66">
        <f t="shared" si="7"/>
        <v>587.95522507999999</v>
      </c>
      <c r="AT25" s="67">
        <v>65.96237026</v>
      </c>
      <c r="AU25" s="67">
        <v>56.564195789999999</v>
      </c>
      <c r="AV25" s="67">
        <v>89.170213750000002</v>
      </c>
      <c r="AW25" s="67">
        <v>53.657043969999997</v>
      </c>
      <c r="AX25" s="66">
        <f t="shared" si="8"/>
        <v>265.35382377000002</v>
      </c>
      <c r="AY25" s="67">
        <v>91.531737329999999</v>
      </c>
      <c r="AZ25" s="67">
        <f>'[5]Capital Importation'!$K$144</f>
        <v>46.636599650000001</v>
      </c>
      <c r="BA25" s="67">
        <v>33.008710000000001</v>
      </c>
      <c r="BB25" s="68">
        <f t="shared" si="9"/>
        <v>5.0421587482316621</v>
      </c>
    </row>
    <row r="26" spans="1:136" x14ac:dyDescent="0.2">
      <c r="A26" s="54" t="s">
        <v>49</v>
      </c>
      <c r="B26" s="49">
        <v>0.13</v>
      </c>
      <c r="C26" s="49">
        <v>0.55000000000000004</v>
      </c>
      <c r="D26" s="56">
        <v>0.3</v>
      </c>
      <c r="E26" s="56">
        <v>1.64</v>
      </c>
      <c r="F26" s="69" t="s">
        <v>16</v>
      </c>
      <c r="G26" s="56">
        <v>0.53</v>
      </c>
      <c r="H26" s="57">
        <f t="shared" si="1"/>
        <v>2.4699999999999998</v>
      </c>
      <c r="I26" s="56">
        <v>2.1</v>
      </c>
      <c r="J26" s="56">
        <v>0.24</v>
      </c>
      <c r="K26" s="56">
        <v>6.11</v>
      </c>
      <c r="L26" s="56">
        <v>1.55</v>
      </c>
      <c r="M26" s="58">
        <f t="shared" si="2"/>
        <v>10</v>
      </c>
      <c r="N26" s="55">
        <v>0.86</v>
      </c>
      <c r="O26" s="70" t="s">
        <v>16</v>
      </c>
      <c r="P26" s="220">
        <v>1.55</v>
      </c>
      <c r="Q26" s="220"/>
      <c r="R26" s="220">
        <v>2.76</v>
      </c>
      <c r="S26" s="220"/>
      <c r="T26" s="59">
        <f t="shared" si="3"/>
        <v>5.17</v>
      </c>
      <c r="U26" s="56">
        <v>2.4300000000000002</v>
      </c>
      <c r="V26" s="60">
        <v>0</v>
      </c>
      <c r="W26" s="60">
        <v>0</v>
      </c>
      <c r="X26" s="41">
        <v>0.55000000000000004</v>
      </c>
      <c r="Y26" s="59">
        <f t="shared" si="0"/>
        <v>2.9800000000000004</v>
      </c>
      <c r="Z26" s="62">
        <v>2.9000000000000001E-2</v>
      </c>
      <c r="AA26" s="65">
        <v>12.199278</v>
      </c>
      <c r="AB26" s="62">
        <v>0.39993000000000001</v>
      </c>
      <c r="AC26" s="62">
        <v>2.199306</v>
      </c>
      <c r="AD26" s="63">
        <f t="shared" si="4"/>
        <v>14.827513999999999</v>
      </c>
      <c r="AE26" s="64">
        <v>1.6999150000000001</v>
      </c>
      <c r="AF26" s="65">
        <v>3.43</v>
      </c>
      <c r="AG26" s="64">
        <v>5.5877799000000001</v>
      </c>
      <c r="AH26" s="64">
        <v>13.874829999999999</v>
      </c>
      <c r="AI26" s="66">
        <f t="shared" si="5"/>
        <v>24.592524900000001</v>
      </c>
      <c r="AJ26" s="29">
        <v>16.917985000000002</v>
      </c>
      <c r="AK26" s="29">
        <v>1.554</v>
      </c>
      <c r="AL26" s="29">
        <v>0.5</v>
      </c>
      <c r="AM26" s="29">
        <v>0</v>
      </c>
      <c r="AN26" s="66">
        <f t="shared" si="6"/>
        <v>18.971985</v>
      </c>
      <c r="AO26" s="29">
        <v>0</v>
      </c>
      <c r="AP26" s="29">
        <v>0.05</v>
      </c>
      <c r="AQ26" s="29">
        <v>0</v>
      </c>
      <c r="AR26" s="29">
        <v>0</v>
      </c>
      <c r="AS26" s="66">
        <f t="shared" si="7"/>
        <v>0.05</v>
      </c>
      <c r="AT26" s="67">
        <v>0</v>
      </c>
      <c r="AU26" s="67">
        <v>1.3194140000000001</v>
      </c>
      <c r="AV26" s="67">
        <v>0</v>
      </c>
      <c r="AW26" s="67">
        <v>0</v>
      </c>
      <c r="AX26" s="66">
        <f t="shared" si="8"/>
        <v>1.3194140000000001</v>
      </c>
      <c r="AY26" s="67">
        <v>12.9358</v>
      </c>
      <c r="AZ26" s="67">
        <f>'[6]Capital Importation'!$K$24</f>
        <v>0.12998999999999999</v>
      </c>
      <c r="BA26" s="67">
        <v>0.11298999999999999</v>
      </c>
      <c r="BB26" s="68">
        <f t="shared" si="9"/>
        <v>1.7259490509101853E-2</v>
      </c>
    </row>
    <row r="27" spans="1:136" ht="13.5" thickBot="1" x14ac:dyDescent="0.25">
      <c r="A27" s="54" t="s">
        <v>50</v>
      </c>
      <c r="B27" s="71" t="s">
        <v>16</v>
      </c>
      <c r="C27" s="71" t="s">
        <v>16</v>
      </c>
      <c r="D27" s="69" t="s">
        <v>16</v>
      </c>
      <c r="E27" s="69" t="s">
        <v>16</v>
      </c>
      <c r="F27" s="69" t="s">
        <v>16</v>
      </c>
      <c r="G27" s="69" t="s">
        <v>16</v>
      </c>
      <c r="H27" s="57">
        <f t="shared" si="1"/>
        <v>0</v>
      </c>
      <c r="I27" s="69" t="s">
        <v>16</v>
      </c>
      <c r="J27" s="69" t="s">
        <v>16</v>
      </c>
      <c r="K27" s="56">
        <v>0.2</v>
      </c>
      <c r="L27" s="69" t="s">
        <v>16</v>
      </c>
      <c r="M27" s="58">
        <f t="shared" si="2"/>
        <v>0.2</v>
      </c>
      <c r="N27" s="70" t="s">
        <v>16</v>
      </c>
      <c r="O27" s="70" t="s">
        <v>16</v>
      </c>
      <c r="P27" s="221" t="s">
        <v>16</v>
      </c>
      <c r="Q27" s="220"/>
      <c r="R27" s="221" t="s">
        <v>16</v>
      </c>
      <c r="S27" s="220"/>
      <c r="T27" s="59">
        <f t="shared" si="3"/>
        <v>0</v>
      </c>
      <c r="U27" s="69">
        <v>0</v>
      </c>
      <c r="V27" s="60">
        <v>0</v>
      </c>
      <c r="W27" s="60">
        <v>0</v>
      </c>
      <c r="X27" s="41">
        <v>0</v>
      </c>
      <c r="Y27" s="59">
        <f t="shared" si="0"/>
        <v>0</v>
      </c>
      <c r="Z27" s="62">
        <v>0</v>
      </c>
      <c r="AA27" s="65">
        <v>0</v>
      </c>
      <c r="AB27" s="62">
        <v>0</v>
      </c>
      <c r="AC27" s="62">
        <v>0</v>
      </c>
      <c r="AD27" s="63">
        <f t="shared" si="4"/>
        <v>0</v>
      </c>
      <c r="AE27" s="65">
        <v>0</v>
      </c>
      <c r="AF27" s="65">
        <v>0</v>
      </c>
      <c r="AG27" s="64">
        <v>0</v>
      </c>
      <c r="AH27" s="64">
        <f>'[2]Capital Importation'!$P$137</f>
        <v>0</v>
      </c>
      <c r="AI27" s="66">
        <f t="shared" ref="AI27" si="10">SUM(AE27:AH27)</f>
        <v>0</v>
      </c>
      <c r="AJ27" s="29">
        <v>0</v>
      </c>
      <c r="AK27" s="29">
        <v>0</v>
      </c>
      <c r="AL27" s="29">
        <v>0</v>
      </c>
      <c r="AM27" s="29">
        <v>0</v>
      </c>
      <c r="AN27" s="66">
        <f t="shared" si="6"/>
        <v>0</v>
      </c>
      <c r="AO27" s="29">
        <v>0</v>
      </c>
      <c r="AP27" s="29">
        <v>0</v>
      </c>
      <c r="AQ27" s="29">
        <v>0</v>
      </c>
      <c r="AR27" s="29">
        <v>0</v>
      </c>
      <c r="AS27" s="66">
        <f t="shared" si="7"/>
        <v>0</v>
      </c>
      <c r="AT27" s="67">
        <v>0</v>
      </c>
      <c r="AU27" s="67" t="s">
        <v>16</v>
      </c>
      <c r="AV27" s="67">
        <v>0</v>
      </c>
      <c r="AW27" s="67">
        <v>0</v>
      </c>
      <c r="AX27" s="66">
        <f t="shared" si="8"/>
        <v>0</v>
      </c>
      <c r="AY27" s="67">
        <v>0</v>
      </c>
      <c r="AZ27" s="67">
        <f>'[5]Capital Importation'!$K$146</f>
        <v>0</v>
      </c>
      <c r="BA27" s="67">
        <v>0</v>
      </c>
      <c r="BB27" s="68">
        <f t="shared" si="9"/>
        <v>0</v>
      </c>
    </row>
    <row r="28" spans="1:136" s="81" customFormat="1" ht="13.5" thickBot="1" x14ac:dyDescent="0.25">
      <c r="A28" s="74" t="s">
        <v>51</v>
      </c>
      <c r="B28" s="75">
        <v>4418.75</v>
      </c>
      <c r="C28" s="75">
        <v>4681.3900000000003</v>
      </c>
      <c r="D28" s="76">
        <v>3904.55</v>
      </c>
      <c r="E28" s="76">
        <v>5803.89</v>
      </c>
      <c r="F28" s="76">
        <v>6542.58</v>
      </c>
      <c r="G28" s="76">
        <v>4499.74</v>
      </c>
      <c r="H28" s="57">
        <f t="shared" si="1"/>
        <v>20750.760000000002</v>
      </c>
      <c r="I28" s="76">
        <v>2671.59</v>
      </c>
      <c r="J28" s="76">
        <v>2666.36</v>
      </c>
      <c r="K28" s="76">
        <v>2748.1</v>
      </c>
      <c r="L28" s="76">
        <v>1556.95</v>
      </c>
      <c r="M28" s="58">
        <f t="shared" si="2"/>
        <v>9643.0000000000018</v>
      </c>
      <c r="N28" s="75">
        <v>710.97</v>
      </c>
      <c r="O28" s="75">
        <v>1042.17</v>
      </c>
      <c r="P28" s="219">
        <v>1822.12</v>
      </c>
      <c r="Q28" s="219"/>
      <c r="R28" s="219">
        <v>1548.88</v>
      </c>
      <c r="S28" s="219"/>
      <c r="T28" s="59">
        <f t="shared" si="3"/>
        <v>5124.1400000000003</v>
      </c>
      <c r="U28" s="77">
        <f>SUM(U6:U27)</f>
        <v>908.25999999999988</v>
      </c>
      <c r="V28" s="77">
        <f>V27+V26+V25+V23+V24+V17+V22+V21+V20+V19+V18+V16+V15+V14+V12+V11+V10+V9+V8+V7+V6</f>
        <v>1792.34453345</v>
      </c>
      <c r="W28" s="77">
        <f>W27+W26+W25+W23+W24+W17+W22+W21+W20+W19+W18+W16+W15+W14+W12+W11+W10+W9+W8+W7+W6</f>
        <v>4145.0953396499999</v>
      </c>
      <c r="X28" s="65">
        <f>X27+X26+X25+X23+X24+X17+X22+X21+X20+X19+X18+X16+X15+X14+X12+X11+X10+X9+X8+X7+X6</f>
        <v>5382.85</v>
      </c>
      <c r="Y28" s="59">
        <f>X28+W28+V28+U28</f>
        <v>12228.549873099999</v>
      </c>
      <c r="Z28" s="78">
        <f>SUM(Z6:Z27)</f>
        <v>6303.6271352100011</v>
      </c>
      <c r="AA28" s="65">
        <f>SUM(AA6:AA27)</f>
        <v>5513.55157151</v>
      </c>
      <c r="AB28" s="65">
        <f>SUM(AB6:AB27)</f>
        <v>2855.2056352800005</v>
      </c>
      <c r="AC28" s="65">
        <f t="shared" ref="AC28:AH28" si="11">SUM(AC6:AC27)</f>
        <v>2140.0808658999999</v>
      </c>
      <c r="AD28" s="65">
        <f t="shared" si="11"/>
        <v>16812.465207900001</v>
      </c>
      <c r="AE28" s="65">
        <f>SUM(AE6:AE27)</f>
        <v>8508.4778889499976</v>
      </c>
      <c r="AF28" s="65">
        <f t="shared" si="11"/>
        <v>6052.31</v>
      </c>
      <c r="AG28" s="79">
        <f>SUM(AG6:AG27)</f>
        <v>5626.8774195300002</v>
      </c>
      <c r="AH28" s="65">
        <f t="shared" si="11"/>
        <v>3802.3800771800002</v>
      </c>
      <c r="AI28" s="66">
        <f>SUM(AE28:AH28)</f>
        <v>23990.04538566</v>
      </c>
      <c r="AJ28" s="80">
        <f>SUM(AJ6:AJ27)</f>
        <v>5854.3788753200006</v>
      </c>
      <c r="AK28" s="80">
        <f>SUM(AK6:AK27)</f>
        <v>1294.9448597199998</v>
      </c>
      <c r="AL28" s="80">
        <v>1461.48681734</v>
      </c>
      <c r="AM28" s="80">
        <v>1045.3189044100002</v>
      </c>
      <c r="AN28" s="66">
        <f t="shared" si="6"/>
        <v>9656.1294567900004</v>
      </c>
      <c r="AO28" s="80">
        <v>1905.8880302068044</v>
      </c>
      <c r="AP28" s="80">
        <v>875.61706910999987</v>
      </c>
      <c r="AQ28" s="80">
        <v>1731.3740539699997</v>
      </c>
      <c r="AR28" s="80">
        <v>2187.6313867899999</v>
      </c>
      <c r="AS28" s="66">
        <f>SUM(AO28:AR28)</f>
        <v>6700.5105400768034</v>
      </c>
      <c r="AT28" s="67">
        <f>SUM(AT6:AT27)</f>
        <v>1573.1365156100005</v>
      </c>
      <c r="AU28" s="67">
        <f>SUM(AU6:AU27)</f>
        <v>1535.3470317400001</v>
      </c>
      <c r="AV28" s="67">
        <f>SUM(AV6:AV27)</f>
        <v>1159.6692127299998</v>
      </c>
      <c r="AW28" s="67">
        <f>SUM(AW6:AW27)</f>
        <v>1060.72552154</v>
      </c>
      <c r="AX28" s="66">
        <f>SUM(AT28:AW28)</f>
        <v>5328.8782816200001</v>
      </c>
      <c r="AY28" s="67">
        <v>1132.6453815</v>
      </c>
      <c r="AZ28" s="67">
        <f>SUM(AZ6:AZ27)</f>
        <v>1030.21007216</v>
      </c>
      <c r="BA28" s="67">
        <f>SUM(BA6:BA27)</f>
        <v>654.65431867999996</v>
      </c>
      <c r="BB28" s="68">
        <f>SUM(BB6:BB27)</f>
        <v>100</v>
      </c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</row>
    <row r="29" spans="1:136" x14ac:dyDescent="0.2">
      <c r="H29" s="26"/>
      <c r="M29" s="26"/>
      <c r="T29" s="27"/>
      <c r="Y29" s="82"/>
      <c r="AB29" s="83"/>
      <c r="AC29" s="84"/>
      <c r="AD29" s="26"/>
      <c r="AI29" s="26"/>
      <c r="AJ29" s="94"/>
      <c r="AK29" s="30"/>
      <c r="AL29" s="30"/>
      <c r="AM29" s="30"/>
      <c r="AN29" s="30"/>
      <c r="AO29" s="30"/>
      <c r="AP29" s="30"/>
      <c r="AQ29" s="30"/>
      <c r="AR29" s="30"/>
      <c r="AS29" s="30"/>
    </row>
    <row r="30" spans="1:136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1:136" x14ac:dyDescent="0.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36" x14ac:dyDescent="0.2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U32" s="100"/>
    </row>
    <row r="33" spans="1:54" x14ac:dyDescent="0.2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1"/>
      <c r="L33" s="101"/>
      <c r="M33" s="102"/>
      <c r="N33" s="99"/>
      <c r="O33" s="99"/>
      <c r="P33" s="99"/>
      <c r="Q33" s="99"/>
      <c r="R33" s="99"/>
      <c r="S33" s="99"/>
      <c r="U33" s="100"/>
    </row>
    <row r="34" spans="1:54" x14ac:dyDescent="0.2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1"/>
      <c r="L34" s="101"/>
      <c r="M34" s="102"/>
      <c r="N34" s="99"/>
      <c r="O34" s="99"/>
      <c r="P34" s="99"/>
      <c r="Q34" s="99"/>
      <c r="R34" s="99"/>
      <c r="S34" s="99"/>
      <c r="U34" s="100"/>
    </row>
    <row r="35" spans="1:54" x14ac:dyDescent="0.2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2"/>
      <c r="N35" s="99"/>
      <c r="O35" s="99"/>
      <c r="P35" s="99"/>
      <c r="Q35" s="99"/>
      <c r="R35" s="99"/>
      <c r="S35" s="99"/>
      <c r="U35" s="100"/>
    </row>
    <row r="36" spans="1:54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2"/>
      <c r="N36" s="99"/>
      <c r="O36" s="99"/>
      <c r="P36" s="99"/>
      <c r="Q36" s="99"/>
      <c r="R36" s="99"/>
      <c r="S36" s="99"/>
      <c r="U36" s="100"/>
    </row>
    <row r="37" spans="1:54" x14ac:dyDescent="0.2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2"/>
      <c r="N37" s="99"/>
      <c r="O37" s="99"/>
      <c r="P37" s="99"/>
      <c r="Q37" s="99"/>
      <c r="R37" s="99"/>
      <c r="S37" s="99"/>
      <c r="U37" s="100"/>
    </row>
    <row r="38" spans="1:54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101"/>
      <c r="L38" s="101"/>
      <c r="M38" s="102"/>
      <c r="N38" s="99"/>
      <c r="O38" s="99"/>
      <c r="P38" s="99"/>
      <c r="Q38" s="99"/>
      <c r="R38" s="99"/>
      <c r="S38" s="99"/>
      <c r="U38" s="100"/>
    </row>
    <row r="39" spans="1:54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AA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AA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AA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AA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AA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x14ac:dyDescent="0.2">
      <c r="A44" s="31"/>
      <c r="D44" s="93"/>
      <c r="G44" s="93"/>
      <c r="J44" s="93"/>
      <c r="M44" s="93"/>
      <c r="P44" s="93"/>
      <c r="S44" s="93"/>
      <c r="AA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x14ac:dyDescent="0.2">
      <c r="A45" s="31"/>
      <c r="D45" s="93"/>
      <c r="G45" s="93"/>
      <c r="J45" s="93"/>
      <c r="M45" s="93"/>
      <c r="P45" s="93"/>
      <c r="S45" s="93"/>
      <c r="AA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2">
      <c r="A46" s="31"/>
      <c r="D46" s="93"/>
      <c r="G46" s="93"/>
      <c r="J46" s="93"/>
      <c r="M46" s="93"/>
      <c r="P46" s="93"/>
      <c r="S46" s="93"/>
      <c r="AA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2">
      <c r="A47" s="31"/>
      <c r="D47" s="93"/>
      <c r="G47" s="93"/>
      <c r="J47" s="93"/>
      <c r="M47" s="93"/>
      <c r="P47" s="93"/>
      <c r="S47" s="93"/>
      <c r="AA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2">
      <c r="A48" s="31"/>
      <c r="D48" s="93"/>
      <c r="G48" s="93"/>
      <c r="J48" s="93"/>
      <c r="M48" s="93"/>
      <c r="P48" s="93"/>
      <c r="S48" s="93"/>
      <c r="AA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2">
      <c r="A49" s="31"/>
      <c r="D49" s="93"/>
      <c r="G49" s="93"/>
      <c r="J49" s="93"/>
      <c r="M49" s="93"/>
      <c r="P49" s="93"/>
      <c r="S49" s="93"/>
      <c r="AA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x14ac:dyDescent="0.2">
      <c r="A50" s="31"/>
      <c r="D50" s="93"/>
      <c r="G50" s="93"/>
      <c r="J50" s="93"/>
      <c r="M50" s="93"/>
      <c r="P50" s="93"/>
      <c r="S50" s="93"/>
      <c r="AA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x14ac:dyDescent="0.2">
      <c r="A51" s="31"/>
      <c r="D51" s="93"/>
      <c r="G51" s="93"/>
      <c r="J51" s="93"/>
      <c r="M51" s="93"/>
      <c r="P51" s="93"/>
      <c r="S51" s="93"/>
      <c r="AA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2">
      <c r="A52" s="31"/>
      <c r="D52" s="93"/>
      <c r="G52" s="93"/>
      <c r="J52" s="93"/>
      <c r="M52" s="93"/>
      <c r="P52" s="93"/>
      <c r="S52" s="93"/>
      <c r="AA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2">
      <c r="A53" s="31"/>
      <c r="D53" s="93"/>
      <c r="G53" s="93"/>
      <c r="J53" s="93"/>
      <c r="M53" s="93"/>
      <c r="P53" s="93"/>
      <c r="S53" s="93"/>
      <c r="AA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 x14ac:dyDescent="0.2">
      <c r="A54" s="31"/>
      <c r="D54" s="93"/>
      <c r="G54" s="93"/>
      <c r="J54" s="93"/>
      <c r="M54" s="93"/>
      <c r="P54" s="93"/>
      <c r="S54" s="93"/>
      <c r="AA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x14ac:dyDescent="0.2">
      <c r="A55" s="31"/>
      <c r="D55" s="93"/>
      <c r="G55" s="93"/>
      <c r="J55" s="93"/>
      <c r="M55" s="93"/>
      <c r="P55" s="93"/>
      <c r="S55" s="93"/>
      <c r="AA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 x14ac:dyDescent="0.2">
      <c r="A56" s="31"/>
      <c r="D56" s="93"/>
      <c r="G56" s="93"/>
      <c r="J56" s="93"/>
      <c r="M56" s="93"/>
      <c r="P56" s="93"/>
      <c r="S56" s="93"/>
      <c r="AA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 x14ac:dyDescent="0.2">
      <c r="A57" s="31"/>
      <c r="D57" s="93"/>
      <c r="G57" s="93"/>
      <c r="J57" s="93"/>
      <c r="M57" s="93"/>
      <c r="P57" s="93"/>
      <c r="S57" s="93"/>
      <c r="AA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x14ac:dyDescent="0.2">
      <c r="A58" s="31"/>
      <c r="D58" s="93"/>
      <c r="G58" s="93"/>
      <c r="J58" s="93"/>
      <c r="M58" s="93"/>
      <c r="P58" s="93"/>
      <c r="S58" s="93"/>
      <c r="AA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 x14ac:dyDescent="0.2">
      <c r="A59" s="31"/>
      <c r="D59" s="93"/>
      <c r="G59" s="93"/>
      <c r="J59" s="93"/>
      <c r="M59" s="93"/>
      <c r="P59" s="93"/>
      <c r="S59" s="93"/>
      <c r="AA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 x14ac:dyDescent="0.2">
      <c r="A60" s="31"/>
      <c r="D60" s="93"/>
      <c r="G60" s="93"/>
      <c r="J60" s="93"/>
      <c r="M60" s="93"/>
      <c r="P60" s="93"/>
      <c r="S60" s="93"/>
      <c r="AA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 x14ac:dyDescent="0.2">
      <c r="A61" s="31"/>
      <c r="D61" s="93"/>
      <c r="G61" s="93"/>
      <c r="J61" s="93"/>
      <c r="M61" s="93"/>
      <c r="P61" s="93"/>
      <c r="S61" s="93"/>
      <c r="AA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 x14ac:dyDescent="0.2">
      <c r="A62" s="31"/>
      <c r="D62" s="93"/>
      <c r="G62" s="93"/>
      <c r="J62" s="93"/>
      <c r="M62" s="93"/>
      <c r="P62" s="93"/>
      <c r="S62" s="93"/>
      <c r="AA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 x14ac:dyDescent="0.2">
      <c r="A63" s="31"/>
      <c r="D63" s="93"/>
      <c r="G63" s="93"/>
      <c r="J63" s="93"/>
      <c r="M63" s="93"/>
      <c r="P63" s="93"/>
      <c r="S63" s="93"/>
      <c r="AA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 x14ac:dyDescent="0.2">
      <c r="A64" s="31"/>
      <c r="D64" s="93"/>
      <c r="G64" s="93"/>
      <c r="J64" s="93"/>
      <c r="M64" s="93"/>
      <c r="P64" s="93"/>
      <c r="S64" s="93"/>
      <c r="AA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 x14ac:dyDescent="0.2">
      <c r="A65" s="31"/>
      <c r="D65" s="93"/>
      <c r="G65" s="93"/>
      <c r="J65" s="93"/>
      <c r="M65" s="93"/>
      <c r="P65" s="93"/>
      <c r="S65" s="93"/>
      <c r="AA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</sheetData>
  <mergeCells count="59">
    <mergeCell ref="AE4:AH4"/>
    <mergeCell ref="AJ4:AM4"/>
    <mergeCell ref="BB4:BB5"/>
    <mergeCell ref="P5:Q5"/>
    <mergeCell ref="R5:S5"/>
    <mergeCell ref="AO4:AR4"/>
    <mergeCell ref="AT4:AW4"/>
    <mergeCell ref="A3:P3"/>
    <mergeCell ref="Q3:R3"/>
    <mergeCell ref="S3:U3"/>
    <mergeCell ref="D4:G4"/>
    <mergeCell ref="P4:Q4"/>
    <mergeCell ref="R4:S4"/>
    <mergeCell ref="P6:Q6"/>
    <mergeCell ref="R6:S6"/>
    <mergeCell ref="P7:Q7"/>
    <mergeCell ref="R7:S7"/>
    <mergeCell ref="P8:Q8"/>
    <mergeCell ref="R8:S8"/>
    <mergeCell ref="P9:Q9"/>
    <mergeCell ref="R9:S9"/>
    <mergeCell ref="P10:Q10"/>
    <mergeCell ref="R10:S10"/>
    <mergeCell ref="P11:Q11"/>
    <mergeCell ref="R11:S11"/>
    <mergeCell ref="P12:Q12"/>
    <mergeCell ref="R12:S12"/>
    <mergeCell ref="P14:Q14"/>
    <mergeCell ref="R14:S14"/>
    <mergeCell ref="P15:Q15"/>
    <mergeCell ref="R15:S15"/>
    <mergeCell ref="P13:Q13"/>
    <mergeCell ref="R13:S13"/>
    <mergeCell ref="P16:Q16"/>
    <mergeCell ref="R16:S16"/>
    <mergeCell ref="P17:Q17"/>
    <mergeCell ref="R17:S17"/>
    <mergeCell ref="P18:Q18"/>
    <mergeCell ref="R18:S18"/>
    <mergeCell ref="P19:Q19"/>
    <mergeCell ref="R19:S19"/>
    <mergeCell ref="P20:Q20"/>
    <mergeCell ref="R20:S20"/>
    <mergeCell ref="P21:Q21"/>
    <mergeCell ref="R21:S21"/>
    <mergeCell ref="P22:Q22"/>
    <mergeCell ref="R22:S22"/>
    <mergeCell ref="P23:Q23"/>
    <mergeCell ref="R23:S23"/>
    <mergeCell ref="P24:Q24"/>
    <mergeCell ref="R24:S24"/>
    <mergeCell ref="P28:Q28"/>
    <mergeCell ref="R28:S28"/>
    <mergeCell ref="P25:Q25"/>
    <mergeCell ref="R25:S25"/>
    <mergeCell ref="P26:Q26"/>
    <mergeCell ref="R26:S26"/>
    <mergeCell ref="P27:Q27"/>
    <mergeCell ref="R27:S27"/>
  </mergeCells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4"/>
  <sheetViews>
    <sheetView view="pageBreakPreview" zoomScaleNormal="100" zoomScaleSheetLayoutView="100" workbookViewId="0">
      <pane xSplit="2" ySplit="2" topLeftCell="T104" activePane="bottomRight" state="frozen"/>
      <selection pane="topRight" activeCell="C1" sqref="C1"/>
      <selection pane="bottomLeft" activeCell="A3" sqref="A3"/>
      <selection pane="bottomRight" activeCell="Y111" sqref="Y111"/>
    </sheetView>
  </sheetViews>
  <sheetFormatPr defaultColWidth="9.140625" defaultRowHeight="15" x14ac:dyDescent="0.25"/>
  <cols>
    <col min="2" max="2" width="22.7109375" customWidth="1"/>
    <col min="3" max="6" width="9.5703125" bestFit="1" customWidth="1"/>
    <col min="7" max="7" width="10.5703125" bestFit="1" customWidth="1"/>
    <col min="8" max="11" width="9.5703125" bestFit="1" customWidth="1"/>
    <col min="12" max="12" width="9.5703125" customWidth="1"/>
    <col min="13" max="13" width="9.5703125" bestFit="1" customWidth="1"/>
    <col min="14" max="14" width="10.85546875" customWidth="1"/>
    <col min="15" max="17" width="9.5703125" bestFit="1" customWidth="1"/>
    <col min="18" max="18" width="9.7109375" bestFit="1" customWidth="1"/>
    <col min="19" max="19" width="9.5703125" bestFit="1" customWidth="1"/>
    <col min="20" max="20" width="11.85546875" style="85" customWidth="1"/>
    <col min="21" max="21" width="10.7109375" style="85" customWidth="1"/>
    <col min="22" max="22" width="10.7109375" customWidth="1"/>
    <col min="23" max="23" width="11" customWidth="1"/>
    <col min="24" max="24" width="10.140625" customWidth="1"/>
    <col min="25" max="25" width="9.140625" style="85"/>
  </cols>
  <sheetData>
    <row r="1" spans="1:25" x14ac:dyDescent="0.25">
      <c r="A1" s="85" t="s">
        <v>269</v>
      </c>
      <c r="B1" s="85"/>
      <c r="C1" s="85"/>
      <c r="D1" s="85"/>
      <c r="E1" s="85"/>
      <c r="F1" s="85"/>
      <c r="G1" s="85"/>
      <c r="H1" s="144"/>
      <c r="I1" s="144"/>
      <c r="J1" s="144"/>
      <c r="K1" s="144"/>
      <c r="L1" s="144"/>
      <c r="M1" s="144"/>
      <c r="N1" s="144"/>
      <c r="O1" s="144"/>
    </row>
    <row r="2" spans="1:25" x14ac:dyDescent="0.25">
      <c r="A2" s="145" t="s">
        <v>52</v>
      </c>
      <c r="B2" s="145" t="s">
        <v>53</v>
      </c>
      <c r="C2" s="145" t="s">
        <v>54</v>
      </c>
      <c r="D2" s="145" t="s">
        <v>55</v>
      </c>
      <c r="E2" s="145" t="s">
        <v>56</v>
      </c>
      <c r="F2" s="145" t="s">
        <v>57</v>
      </c>
      <c r="G2" s="145" t="s">
        <v>12</v>
      </c>
      <c r="H2" s="104" t="s">
        <v>58</v>
      </c>
      <c r="I2" s="104" t="s">
        <v>59</v>
      </c>
      <c r="J2" s="104" t="s">
        <v>60</v>
      </c>
      <c r="K2" s="104" t="s">
        <v>61</v>
      </c>
      <c r="L2" s="145" t="s">
        <v>62</v>
      </c>
      <c r="M2" s="104" t="s">
        <v>63</v>
      </c>
      <c r="N2" s="104" t="s">
        <v>64</v>
      </c>
      <c r="O2" s="104" t="s">
        <v>65</v>
      </c>
      <c r="P2" s="104" t="s">
        <v>66</v>
      </c>
      <c r="Q2" s="145" t="s">
        <v>194</v>
      </c>
      <c r="R2" s="145" t="s">
        <v>67</v>
      </c>
      <c r="S2" s="104" t="s">
        <v>267</v>
      </c>
      <c r="T2" s="145" t="s">
        <v>270</v>
      </c>
      <c r="U2" s="104" t="s">
        <v>271</v>
      </c>
      <c r="V2" s="145" t="s">
        <v>272</v>
      </c>
      <c r="W2" s="145" t="s">
        <v>277</v>
      </c>
      <c r="X2" s="145" t="s">
        <v>278</v>
      </c>
      <c r="Y2" s="233" t="s">
        <v>285</v>
      </c>
    </row>
    <row r="3" spans="1:25" x14ac:dyDescent="0.25">
      <c r="A3" s="146">
        <v>1</v>
      </c>
      <c r="B3" s="146" t="s">
        <v>105</v>
      </c>
      <c r="C3" s="147">
        <v>0</v>
      </c>
      <c r="D3" s="147">
        <v>0</v>
      </c>
      <c r="E3" s="148">
        <v>0</v>
      </c>
      <c r="F3" s="149"/>
      <c r="G3" s="150">
        <f>SUM(C3:F3)</f>
        <v>0</v>
      </c>
      <c r="H3" s="147">
        <f>0*1000000</f>
        <v>0</v>
      </c>
      <c r="I3" s="147">
        <v>0</v>
      </c>
      <c r="J3" s="147">
        <v>0</v>
      </c>
      <c r="K3" s="147">
        <v>0</v>
      </c>
      <c r="L3" s="150">
        <f t="shared" ref="L3:L35" si="0">SUM(H3:K3)</f>
        <v>0</v>
      </c>
      <c r="M3" s="147">
        <v>0</v>
      </c>
      <c r="N3" s="147">
        <v>0</v>
      </c>
      <c r="O3" s="147">
        <v>0</v>
      </c>
      <c r="P3" s="147">
        <v>0</v>
      </c>
      <c r="Q3" s="150">
        <f>SUM(M3:P3)</f>
        <v>0</v>
      </c>
      <c r="R3" s="104">
        <v>0</v>
      </c>
      <c r="S3" s="104">
        <v>0</v>
      </c>
      <c r="T3" s="178">
        <v>0</v>
      </c>
      <c r="U3" s="178">
        <v>0</v>
      </c>
      <c r="V3" s="150">
        <f>SUM(R3:U3)</f>
        <v>0</v>
      </c>
      <c r="W3" s="178">
        <v>0</v>
      </c>
      <c r="X3" s="145"/>
      <c r="Y3" s="145"/>
    </row>
    <row r="4" spans="1:25" x14ac:dyDescent="0.25">
      <c r="A4" s="146">
        <v>2</v>
      </c>
      <c r="B4" s="146" t="s">
        <v>106</v>
      </c>
      <c r="C4" s="151">
        <v>1.15E-2</v>
      </c>
      <c r="D4" s="152">
        <v>0</v>
      </c>
      <c r="E4" s="153">
        <v>0</v>
      </c>
      <c r="F4" s="151"/>
      <c r="G4" s="154">
        <f>SUM(C4:F4)</f>
        <v>1.15E-2</v>
      </c>
      <c r="H4" s="147">
        <v>0</v>
      </c>
      <c r="I4" s="147">
        <v>0.36194500000000002</v>
      </c>
      <c r="J4" s="147">
        <v>0</v>
      </c>
      <c r="K4" s="147">
        <v>0</v>
      </c>
      <c r="L4" s="150">
        <f t="shared" si="0"/>
        <v>0.36194500000000002</v>
      </c>
      <c r="M4" s="147">
        <v>0</v>
      </c>
      <c r="N4" s="147">
        <v>0</v>
      </c>
      <c r="O4" s="147">
        <v>0</v>
      </c>
      <c r="P4" s="147">
        <v>0</v>
      </c>
      <c r="Q4" s="150">
        <f t="shared" ref="Q4:Q35" si="1">SUM(M4:P4)</f>
        <v>0</v>
      </c>
      <c r="R4" s="104">
        <v>0</v>
      </c>
      <c r="S4" s="104">
        <v>0</v>
      </c>
      <c r="T4" s="178">
        <v>0</v>
      </c>
      <c r="U4" s="178">
        <v>0</v>
      </c>
      <c r="V4" s="150">
        <f t="shared" ref="V4:V67" si="2">SUM(R4:U4)</f>
        <v>0</v>
      </c>
      <c r="W4" s="178">
        <v>0</v>
      </c>
      <c r="X4" s="145"/>
      <c r="Y4" s="145"/>
    </row>
    <row r="5" spans="1:25" x14ac:dyDescent="0.25">
      <c r="A5" s="146">
        <v>3</v>
      </c>
      <c r="B5" s="146" t="s">
        <v>107</v>
      </c>
      <c r="C5" s="152">
        <v>0</v>
      </c>
      <c r="D5" s="151">
        <v>2</v>
      </c>
      <c r="E5" s="153">
        <v>0</v>
      </c>
      <c r="F5" s="151"/>
      <c r="G5" s="154">
        <f>SUM(C5:F5)</f>
        <v>2</v>
      </c>
      <c r="H5" s="147">
        <v>0.1</v>
      </c>
      <c r="I5" s="147">
        <v>0</v>
      </c>
      <c r="J5" s="147">
        <v>0</v>
      </c>
      <c r="K5" s="147">
        <v>0</v>
      </c>
      <c r="L5" s="150">
        <f t="shared" si="0"/>
        <v>0.1</v>
      </c>
      <c r="M5" s="147">
        <v>0</v>
      </c>
      <c r="N5" s="147">
        <v>0</v>
      </c>
      <c r="O5" s="147">
        <v>0</v>
      </c>
      <c r="P5" s="147">
        <v>0</v>
      </c>
      <c r="Q5" s="150">
        <f t="shared" si="1"/>
        <v>0</v>
      </c>
      <c r="R5" s="104">
        <v>0</v>
      </c>
      <c r="S5" s="104">
        <v>0</v>
      </c>
      <c r="T5" s="178">
        <v>0</v>
      </c>
      <c r="U5" s="178">
        <v>0</v>
      </c>
      <c r="V5" s="150">
        <f t="shared" si="2"/>
        <v>0</v>
      </c>
      <c r="W5" s="178">
        <v>0</v>
      </c>
      <c r="X5" s="145"/>
      <c r="Y5" s="145"/>
    </row>
    <row r="6" spans="1:25" x14ac:dyDescent="0.25">
      <c r="A6" s="146">
        <v>4</v>
      </c>
      <c r="B6" s="146" t="s">
        <v>108</v>
      </c>
      <c r="C6" s="153"/>
      <c r="D6" s="153"/>
      <c r="E6" s="153"/>
      <c r="F6" s="153"/>
      <c r="G6" s="154"/>
      <c r="H6" s="147">
        <v>0</v>
      </c>
      <c r="I6" s="147">
        <v>0</v>
      </c>
      <c r="J6" s="147">
        <v>0.2</v>
      </c>
      <c r="K6" s="147">
        <v>0</v>
      </c>
      <c r="L6" s="150">
        <f t="shared" si="0"/>
        <v>0.2</v>
      </c>
      <c r="M6" s="147">
        <v>0</v>
      </c>
      <c r="N6" s="147">
        <v>0</v>
      </c>
      <c r="O6" s="147">
        <v>0</v>
      </c>
      <c r="P6" s="147">
        <v>0</v>
      </c>
      <c r="Q6" s="150">
        <f t="shared" si="1"/>
        <v>0</v>
      </c>
      <c r="R6" s="104">
        <v>0</v>
      </c>
      <c r="S6" s="104">
        <v>0</v>
      </c>
      <c r="T6" s="178">
        <v>0</v>
      </c>
      <c r="U6" s="178">
        <v>0</v>
      </c>
      <c r="V6" s="150">
        <f t="shared" si="2"/>
        <v>0</v>
      </c>
      <c r="W6" s="178">
        <v>0</v>
      </c>
      <c r="X6" s="145"/>
      <c r="Y6" s="145"/>
    </row>
    <row r="7" spans="1:25" x14ac:dyDescent="0.25">
      <c r="A7" s="146">
        <v>5</v>
      </c>
      <c r="B7" s="146" t="s">
        <v>109</v>
      </c>
      <c r="C7" s="151">
        <v>3.4993999999999997E-2</v>
      </c>
      <c r="D7" s="151">
        <v>0.40593499999999999</v>
      </c>
      <c r="E7" s="151">
        <v>0.125946</v>
      </c>
      <c r="F7" s="151">
        <v>9.9963999999999997E-2</v>
      </c>
      <c r="G7" s="154"/>
      <c r="H7" s="147">
        <v>0.149946</v>
      </c>
      <c r="I7" s="147">
        <v>0</v>
      </c>
      <c r="J7" s="147">
        <v>2E-8</v>
      </c>
      <c r="K7" s="147">
        <v>0</v>
      </c>
      <c r="L7" s="150">
        <f t="shared" si="0"/>
        <v>0.14994601999999999</v>
      </c>
      <c r="M7" s="147">
        <v>0</v>
      </c>
      <c r="N7" s="147">
        <v>0</v>
      </c>
      <c r="O7" s="147">
        <v>0</v>
      </c>
      <c r="P7" s="147">
        <v>0</v>
      </c>
      <c r="Q7" s="150">
        <f t="shared" si="1"/>
        <v>0</v>
      </c>
      <c r="R7" s="104">
        <v>2.5000000000000001E-2</v>
      </c>
      <c r="S7" s="104">
        <v>0</v>
      </c>
      <c r="T7" s="178">
        <v>0</v>
      </c>
      <c r="U7" s="178">
        <v>0</v>
      </c>
      <c r="V7" s="150">
        <f t="shared" si="2"/>
        <v>2.5000000000000001E-2</v>
      </c>
      <c r="W7" s="178">
        <v>0.37619295000000003</v>
      </c>
      <c r="X7" s="145"/>
      <c r="Y7" s="145"/>
    </row>
    <row r="8" spans="1:25" x14ac:dyDescent="0.25">
      <c r="A8" s="146">
        <v>6</v>
      </c>
      <c r="B8" s="146" t="s">
        <v>110</v>
      </c>
      <c r="C8" s="152"/>
      <c r="D8" s="152"/>
      <c r="E8" s="151">
        <v>2.997E-2</v>
      </c>
      <c r="F8" s="151"/>
      <c r="G8" s="154"/>
      <c r="H8" s="147">
        <v>0</v>
      </c>
      <c r="I8" s="147">
        <v>0</v>
      </c>
      <c r="J8" s="147">
        <v>0</v>
      </c>
      <c r="K8" s="147">
        <v>0</v>
      </c>
      <c r="L8" s="150">
        <f t="shared" si="0"/>
        <v>0</v>
      </c>
      <c r="M8" s="147">
        <v>0</v>
      </c>
      <c r="N8" s="147">
        <v>0</v>
      </c>
      <c r="O8" s="147">
        <v>0</v>
      </c>
      <c r="P8" s="147">
        <v>0</v>
      </c>
      <c r="Q8" s="150">
        <f t="shared" si="1"/>
        <v>0</v>
      </c>
      <c r="R8" s="104">
        <v>2.509989E-2</v>
      </c>
      <c r="S8" s="104">
        <v>0</v>
      </c>
      <c r="T8" s="178">
        <v>0</v>
      </c>
      <c r="U8" s="178">
        <v>0</v>
      </c>
      <c r="V8" s="150">
        <f t="shared" si="2"/>
        <v>2.509989E-2</v>
      </c>
      <c r="W8" s="178">
        <v>0</v>
      </c>
      <c r="X8" s="145"/>
      <c r="Y8" s="145"/>
    </row>
    <row r="9" spans="1:25" x14ac:dyDescent="0.25">
      <c r="A9" s="146">
        <v>7</v>
      </c>
      <c r="B9" s="146" t="s">
        <v>111</v>
      </c>
      <c r="C9" s="152">
        <v>0</v>
      </c>
      <c r="D9" s="152">
        <v>0</v>
      </c>
      <c r="E9" s="153">
        <v>0</v>
      </c>
      <c r="F9" s="151"/>
      <c r="G9" s="154">
        <f t="shared" ref="G9:G24" si="3">SUM(C9:F9)</f>
        <v>0</v>
      </c>
      <c r="H9" s="147">
        <v>0</v>
      </c>
      <c r="I9" s="147">
        <v>0</v>
      </c>
      <c r="J9" s="147">
        <v>0</v>
      </c>
      <c r="K9" s="147">
        <v>0</v>
      </c>
      <c r="L9" s="150">
        <f t="shared" si="0"/>
        <v>0</v>
      </c>
      <c r="M9" s="147">
        <v>0</v>
      </c>
      <c r="N9" s="147">
        <v>0</v>
      </c>
      <c r="O9" s="147">
        <v>0</v>
      </c>
      <c r="P9" s="147">
        <v>0</v>
      </c>
      <c r="Q9" s="150">
        <f t="shared" si="1"/>
        <v>0</v>
      </c>
      <c r="R9" s="104">
        <v>0</v>
      </c>
      <c r="S9" s="104">
        <v>0</v>
      </c>
      <c r="T9" s="178">
        <v>0</v>
      </c>
      <c r="U9" s="178">
        <v>0</v>
      </c>
      <c r="V9" s="150">
        <f t="shared" si="2"/>
        <v>0</v>
      </c>
      <c r="W9" s="178">
        <v>0</v>
      </c>
      <c r="X9" s="145"/>
      <c r="Y9" s="145"/>
    </row>
    <row r="10" spans="1:25" x14ac:dyDescent="0.25">
      <c r="A10" s="146">
        <v>8</v>
      </c>
      <c r="B10" s="146" t="s">
        <v>112</v>
      </c>
      <c r="C10" s="152">
        <v>0</v>
      </c>
      <c r="D10" s="151">
        <v>0.2</v>
      </c>
      <c r="E10" s="151">
        <v>0.3</v>
      </c>
      <c r="F10" s="151"/>
      <c r="G10" s="154">
        <f t="shared" si="3"/>
        <v>0.5</v>
      </c>
      <c r="H10" s="147">
        <v>0</v>
      </c>
      <c r="I10" s="147">
        <v>0</v>
      </c>
      <c r="J10" s="147">
        <v>0</v>
      </c>
      <c r="K10" s="147">
        <v>0</v>
      </c>
      <c r="L10" s="150">
        <f t="shared" si="0"/>
        <v>0</v>
      </c>
      <c r="M10" s="147">
        <v>0</v>
      </c>
      <c r="N10" s="147">
        <v>0</v>
      </c>
      <c r="O10" s="147">
        <v>0</v>
      </c>
      <c r="P10" s="147">
        <v>0</v>
      </c>
      <c r="Q10" s="150">
        <f t="shared" si="1"/>
        <v>0</v>
      </c>
      <c r="R10" s="104">
        <v>0</v>
      </c>
      <c r="S10" s="104">
        <v>0</v>
      </c>
      <c r="T10" s="178">
        <v>0</v>
      </c>
      <c r="U10" s="178">
        <v>0</v>
      </c>
      <c r="V10" s="150">
        <f t="shared" si="2"/>
        <v>0</v>
      </c>
      <c r="W10" s="178">
        <v>0</v>
      </c>
      <c r="X10" s="145"/>
      <c r="Y10" s="145"/>
    </row>
    <row r="11" spans="1:25" x14ac:dyDescent="0.25">
      <c r="A11" s="146">
        <v>9</v>
      </c>
      <c r="B11" s="146" t="s">
        <v>113</v>
      </c>
      <c r="C11" s="152">
        <v>0</v>
      </c>
      <c r="D11" s="152">
        <v>0</v>
      </c>
      <c r="E11" s="153">
        <v>0</v>
      </c>
      <c r="F11" s="151"/>
      <c r="G11" s="154">
        <f t="shared" si="3"/>
        <v>0</v>
      </c>
      <c r="H11" s="147">
        <v>0</v>
      </c>
      <c r="I11" s="147">
        <v>0</v>
      </c>
      <c r="J11" s="147">
        <v>0</v>
      </c>
      <c r="K11" s="147">
        <v>0</v>
      </c>
      <c r="L11" s="150">
        <f t="shared" si="0"/>
        <v>0</v>
      </c>
      <c r="M11" s="147">
        <v>0</v>
      </c>
      <c r="N11" s="147">
        <v>0</v>
      </c>
      <c r="O11" s="147">
        <v>0</v>
      </c>
      <c r="P11" s="147">
        <v>0</v>
      </c>
      <c r="Q11" s="150">
        <f t="shared" si="1"/>
        <v>0</v>
      </c>
      <c r="R11" s="104">
        <v>0</v>
      </c>
      <c r="S11" s="104">
        <v>0</v>
      </c>
      <c r="T11" s="178">
        <v>0</v>
      </c>
      <c r="U11" s="178">
        <v>0</v>
      </c>
      <c r="V11" s="150">
        <f t="shared" si="2"/>
        <v>0</v>
      </c>
      <c r="W11" s="178">
        <v>0</v>
      </c>
      <c r="X11" s="145"/>
      <c r="Y11" s="145"/>
    </row>
    <row r="12" spans="1:25" x14ac:dyDescent="0.25">
      <c r="A12" s="146">
        <v>10</v>
      </c>
      <c r="B12" s="146" t="s">
        <v>82</v>
      </c>
      <c r="C12" s="151">
        <v>240.56364008</v>
      </c>
      <c r="D12" s="151">
        <v>207.84535039999997</v>
      </c>
      <c r="E12" s="151">
        <v>108.75991666</v>
      </c>
      <c r="F12" s="151">
        <v>38.38285561</v>
      </c>
      <c r="G12" s="154">
        <f t="shared" si="3"/>
        <v>595.55176274999997</v>
      </c>
      <c r="H12" s="147">
        <v>70.715663370000001</v>
      </c>
      <c r="I12" s="147">
        <v>4.9562791399999995</v>
      </c>
      <c r="J12" s="147">
        <v>1.4133252599999997</v>
      </c>
      <c r="K12" s="147">
        <v>0.35468222999999999</v>
      </c>
      <c r="L12" s="150">
        <f t="shared" si="0"/>
        <v>77.439949999999996</v>
      </c>
      <c r="M12" s="147">
        <v>0.38093019999999994</v>
      </c>
      <c r="N12" s="147">
        <v>25.718622370000002</v>
      </c>
      <c r="O12" s="147">
        <v>0.71108724999999995</v>
      </c>
      <c r="P12" s="147">
        <v>13.404222649999998</v>
      </c>
      <c r="Q12" s="150">
        <f t="shared" si="1"/>
        <v>40.21486247</v>
      </c>
      <c r="R12" s="104">
        <v>17.691490260000002</v>
      </c>
      <c r="S12" s="104">
        <v>2.9900240199999999</v>
      </c>
      <c r="T12" s="178">
        <v>9.0619169999999999E-2</v>
      </c>
      <c r="U12" s="178">
        <v>0.44978790999999996</v>
      </c>
      <c r="V12" s="150">
        <f t="shared" si="2"/>
        <v>21.221921360000003</v>
      </c>
      <c r="W12" s="178">
        <v>3.43746631</v>
      </c>
      <c r="X12" s="145"/>
      <c r="Y12" s="178">
        <v>1</v>
      </c>
    </row>
    <row r="13" spans="1:25" x14ac:dyDescent="0.25">
      <c r="A13" s="146">
        <v>11</v>
      </c>
      <c r="B13" s="146" t="s">
        <v>114</v>
      </c>
      <c r="C13" s="152">
        <v>0</v>
      </c>
      <c r="D13" s="152">
        <v>0</v>
      </c>
      <c r="E13" s="153">
        <v>0</v>
      </c>
      <c r="F13" s="151"/>
      <c r="G13" s="154">
        <f t="shared" si="3"/>
        <v>0</v>
      </c>
      <c r="H13" s="147">
        <v>0</v>
      </c>
      <c r="I13" s="147">
        <v>0</v>
      </c>
      <c r="J13" s="147">
        <v>0</v>
      </c>
      <c r="K13" s="147">
        <v>0</v>
      </c>
      <c r="L13" s="150">
        <f t="shared" si="0"/>
        <v>0</v>
      </c>
      <c r="M13" s="147">
        <v>0</v>
      </c>
      <c r="N13" s="147">
        <v>0</v>
      </c>
      <c r="O13" s="147">
        <v>0</v>
      </c>
      <c r="P13" s="147">
        <v>0</v>
      </c>
      <c r="Q13" s="150">
        <f t="shared" si="1"/>
        <v>0</v>
      </c>
      <c r="R13" s="104">
        <v>0</v>
      </c>
      <c r="S13" s="104">
        <v>0</v>
      </c>
      <c r="T13" s="178">
        <v>0</v>
      </c>
      <c r="U13" s="178">
        <v>0</v>
      </c>
      <c r="V13" s="150">
        <f t="shared" si="2"/>
        <v>0</v>
      </c>
      <c r="W13" s="178">
        <v>0</v>
      </c>
      <c r="X13" s="145"/>
      <c r="Y13" s="145"/>
    </row>
    <row r="14" spans="1:25" x14ac:dyDescent="0.25">
      <c r="A14" s="146">
        <v>12</v>
      </c>
      <c r="B14" s="146" t="s">
        <v>115</v>
      </c>
      <c r="C14" s="152">
        <v>0</v>
      </c>
      <c r="D14" s="151">
        <v>1.696455</v>
      </c>
      <c r="E14" s="151">
        <v>1.7047300000000001</v>
      </c>
      <c r="F14" s="151"/>
      <c r="G14" s="154">
        <f t="shared" si="3"/>
        <v>3.4011849999999999</v>
      </c>
      <c r="H14" s="147">
        <v>0</v>
      </c>
      <c r="I14" s="147">
        <v>0</v>
      </c>
      <c r="J14" s="147">
        <v>0</v>
      </c>
      <c r="K14" s="147">
        <v>6.4999999999999997E-3</v>
      </c>
      <c r="L14" s="150">
        <f t="shared" si="0"/>
        <v>6.4999999999999997E-3</v>
      </c>
      <c r="M14" s="147">
        <v>0</v>
      </c>
      <c r="N14" s="147">
        <v>0</v>
      </c>
      <c r="O14" s="147">
        <v>0</v>
      </c>
      <c r="P14" s="147">
        <v>0</v>
      </c>
      <c r="Q14" s="150">
        <f t="shared" si="1"/>
        <v>0</v>
      </c>
      <c r="R14" s="104">
        <v>0</v>
      </c>
      <c r="S14" s="104">
        <v>0</v>
      </c>
      <c r="T14" s="178">
        <v>0</v>
      </c>
      <c r="U14" s="178">
        <v>0</v>
      </c>
      <c r="V14" s="150">
        <f t="shared" si="2"/>
        <v>0</v>
      </c>
      <c r="W14" s="178">
        <v>0</v>
      </c>
      <c r="X14" s="145"/>
      <c r="Y14" s="145"/>
    </row>
    <row r="15" spans="1:25" x14ac:dyDescent="0.25">
      <c r="A15" s="146">
        <v>13</v>
      </c>
      <c r="B15" s="146" t="s">
        <v>116</v>
      </c>
      <c r="C15" s="152">
        <v>0</v>
      </c>
      <c r="D15" s="152">
        <v>0</v>
      </c>
      <c r="E15" s="153">
        <v>0</v>
      </c>
      <c r="F15" s="151">
        <v>0.51600436999999999</v>
      </c>
      <c r="G15" s="154">
        <f t="shared" si="3"/>
        <v>0.51600436999999999</v>
      </c>
      <c r="H15" s="147">
        <v>1.05</v>
      </c>
      <c r="I15" s="147">
        <v>0</v>
      </c>
      <c r="J15" s="147">
        <v>0</v>
      </c>
      <c r="K15" s="147">
        <v>0</v>
      </c>
      <c r="L15" s="150">
        <f t="shared" si="0"/>
        <v>1.05</v>
      </c>
      <c r="M15" s="147">
        <v>0</v>
      </c>
      <c r="N15" s="147">
        <v>0</v>
      </c>
      <c r="O15" s="147">
        <v>0</v>
      </c>
      <c r="P15" s="147">
        <v>0</v>
      </c>
      <c r="Q15" s="150">
        <f t="shared" si="1"/>
        <v>0</v>
      </c>
      <c r="R15" s="104">
        <v>0</v>
      </c>
      <c r="S15" s="104">
        <v>0</v>
      </c>
      <c r="T15" s="178">
        <v>0</v>
      </c>
      <c r="U15" s="178">
        <v>0.23699999999999999</v>
      </c>
      <c r="V15" s="150">
        <f t="shared" si="2"/>
        <v>0.23699999999999999</v>
      </c>
      <c r="W15" s="178">
        <v>0</v>
      </c>
      <c r="X15" s="145"/>
      <c r="Y15" s="145"/>
    </row>
    <row r="16" spans="1:25" x14ac:dyDescent="0.25">
      <c r="A16" s="146">
        <v>14</v>
      </c>
      <c r="B16" s="146" t="s">
        <v>117</v>
      </c>
      <c r="C16" s="151">
        <v>6.4587724900000003</v>
      </c>
      <c r="D16" s="151">
        <v>22.791548799999997</v>
      </c>
      <c r="E16" s="151">
        <v>4.4611721899999992</v>
      </c>
      <c r="F16" s="151">
        <v>4.7285378499999995</v>
      </c>
      <c r="G16" s="154">
        <f t="shared" si="3"/>
        <v>38.440031330000004</v>
      </c>
      <c r="H16" s="147">
        <v>1.34988</v>
      </c>
      <c r="I16" s="147">
        <v>0.1</v>
      </c>
      <c r="J16" s="147">
        <v>0</v>
      </c>
      <c r="K16" s="147">
        <v>0</v>
      </c>
      <c r="L16" s="150">
        <f t="shared" si="0"/>
        <v>1.4498800000000001</v>
      </c>
      <c r="M16" s="147">
        <v>0</v>
      </c>
      <c r="N16" s="147">
        <v>0</v>
      </c>
      <c r="O16" s="147">
        <v>0</v>
      </c>
      <c r="P16" s="147">
        <v>0</v>
      </c>
      <c r="Q16" s="150">
        <f t="shared" si="1"/>
        <v>0</v>
      </c>
      <c r="R16" s="104">
        <v>0</v>
      </c>
      <c r="S16" s="104">
        <v>0</v>
      </c>
      <c r="T16" s="178">
        <v>0</v>
      </c>
      <c r="U16" s="178">
        <v>0</v>
      </c>
      <c r="V16" s="150">
        <f t="shared" si="2"/>
        <v>0</v>
      </c>
      <c r="W16" s="178">
        <v>0</v>
      </c>
      <c r="X16" s="145"/>
      <c r="Y16" s="145"/>
    </row>
    <row r="17" spans="1:25" x14ac:dyDescent="0.25">
      <c r="A17" s="146">
        <v>15</v>
      </c>
      <c r="B17" s="146" t="s">
        <v>118</v>
      </c>
      <c r="C17" s="152">
        <v>0</v>
      </c>
      <c r="D17" s="152">
        <v>0</v>
      </c>
      <c r="E17" s="153">
        <v>0</v>
      </c>
      <c r="F17" s="151">
        <v>0.40775391</v>
      </c>
      <c r="G17" s="154">
        <f t="shared" si="3"/>
        <v>0.40775391</v>
      </c>
      <c r="H17" s="147">
        <v>0</v>
      </c>
      <c r="I17" s="147">
        <v>5.0124321700000003</v>
      </c>
      <c r="J17" s="147">
        <v>0</v>
      </c>
      <c r="K17" s="147">
        <v>0</v>
      </c>
      <c r="L17" s="150">
        <f t="shared" si="0"/>
        <v>5.0124321700000003</v>
      </c>
      <c r="M17" s="147">
        <v>0</v>
      </c>
      <c r="N17" s="147">
        <v>0</v>
      </c>
      <c r="O17" s="147">
        <v>0</v>
      </c>
      <c r="P17" s="147">
        <v>0</v>
      </c>
      <c r="Q17" s="150">
        <f t="shared" si="1"/>
        <v>0</v>
      </c>
      <c r="R17" s="104">
        <v>0</v>
      </c>
      <c r="S17" s="104">
        <v>0</v>
      </c>
      <c r="T17" s="178">
        <v>0</v>
      </c>
      <c r="U17" s="178">
        <v>0</v>
      </c>
      <c r="V17" s="150">
        <f t="shared" si="2"/>
        <v>0</v>
      </c>
      <c r="W17" s="178">
        <v>0</v>
      </c>
      <c r="X17" s="145"/>
      <c r="Y17" s="145"/>
    </row>
    <row r="18" spans="1:25" x14ac:dyDescent="0.25">
      <c r="A18" s="146">
        <v>16</v>
      </c>
      <c r="B18" s="146" t="s">
        <v>81</v>
      </c>
      <c r="C18" s="151">
        <v>25.422745500000001</v>
      </c>
      <c r="D18" s="151">
        <v>26.165296089999998</v>
      </c>
      <c r="E18" s="151">
        <v>15.939356</v>
      </c>
      <c r="F18" s="151">
        <v>6.1834546599999998</v>
      </c>
      <c r="G18" s="154">
        <f t="shared" si="3"/>
        <v>73.710852250000002</v>
      </c>
      <c r="H18" s="147">
        <v>25.885000000000002</v>
      </c>
      <c r="I18" s="147">
        <v>24.265000000000001</v>
      </c>
      <c r="J18" s="147">
        <v>13.537079199999999</v>
      </c>
      <c r="K18" s="147">
        <v>61.329180640000004</v>
      </c>
      <c r="L18" s="150">
        <f t="shared" si="0"/>
        <v>125.01625984</v>
      </c>
      <c r="M18" s="147">
        <v>23.94414746</v>
      </c>
      <c r="N18" s="147">
        <v>0</v>
      </c>
      <c r="O18" s="147">
        <v>6.7953970000000004</v>
      </c>
      <c r="P18" s="147">
        <v>13.41416253</v>
      </c>
      <c r="Q18" s="150">
        <f t="shared" si="1"/>
        <v>44.153706990000003</v>
      </c>
      <c r="R18" s="104">
        <v>0.48952499999999999</v>
      </c>
      <c r="S18" s="104">
        <v>0.15</v>
      </c>
      <c r="T18" s="178">
        <v>0</v>
      </c>
      <c r="U18" s="178">
        <v>6.5</v>
      </c>
      <c r="V18" s="150">
        <f t="shared" si="2"/>
        <v>7.1395249999999999</v>
      </c>
      <c r="W18" s="178">
        <f>'[7]Capital Importation'!$S$21</f>
        <v>8</v>
      </c>
      <c r="X18" s="178">
        <f>'[5]Capital Importation'!$K$21</f>
        <v>3.9</v>
      </c>
      <c r="Y18" s="178">
        <v>8.7653300000000005</v>
      </c>
    </row>
    <row r="19" spans="1:25" x14ac:dyDescent="0.25">
      <c r="A19" s="146">
        <v>17</v>
      </c>
      <c r="B19" s="146" t="s">
        <v>119</v>
      </c>
      <c r="C19" s="152">
        <v>0</v>
      </c>
      <c r="D19" s="152">
        <v>0</v>
      </c>
      <c r="E19" s="153">
        <v>0</v>
      </c>
      <c r="F19" s="151"/>
      <c r="G19" s="154">
        <f t="shared" si="3"/>
        <v>0</v>
      </c>
      <c r="H19" s="147">
        <v>0</v>
      </c>
      <c r="I19" s="147">
        <v>0</v>
      </c>
      <c r="J19" s="147">
        <v>0</v>
      </c>
      <c r="K19" s="147">
        <v>0</v>
      </c>
      <c r="L19" s="150">
        <f t="shared" si="0"/>
        <v>0</v>
      </c>
      <c r="M19" s="147">
        <v>0</v>
      </c>
      <c r="N19" s="147">
        <v>0</v>
      </c>
      <c r="O19" s="147">
        <v>0</v>
      </c>
      <c r="P19" s="147">
        <v>0</v>
      </c>
      <c r="Q19" s="150">
        <f t="shared" si="1"/>
        <v>0</v>
      </c>
      <c r="R19" s="104">
        <v>0</v>
      </c>
      <c r="S19" s="104">
        <v>0</v>
      </c>
      <c r="T19" s="178">
        <v>0</v>
      </c>
      <c r="U19" s="178">
        <v>0</v>
      </c>
      <c r="V19" s="150">
        <f t="shared" si="2"/>
        <v>0</v>
      </c>
      <c r="W19" s="178">
        <v>0</v>
      </c>
      <c r="X19" s="145"/>
      <c r="Y19" s="145"/>
    </row>
    <row r="20" spans="1:25" x14ac:dyDescent="0.25">
      <c r="A20" s="146">
        <v>18</v>
      </c>
      <c r="B20" s="146" t="s">
        <v>120</v>
      </c>
      <c r="C20" s="152">
        <v>0</v>
      </c>
      <c r="D20" s="152">
        <v>0</v>
      </c>
      <c r="E20" s="153">
        <v>0</v>
      </c>
      <c r="F20" s="151"/>
      <c r="G20" s="154">
        <f t="shared" si="3"/>
        <v>0</v>
      </c>
      <c r="H20" s="147">
        <v>0</v>
      </c>
      <c r="I20" s="147">
        <v>0</v>
      </c>
      <c r="J20" s="147">
        <v>0</v>
      </c>
      <c r="K20" s="147">
        <v>0</v>
      </c>
      <c r="L20" s="150">
        <f t="shared" si="0"/>
        <v>0</v>
      </c>
      <c r="M20" s="147">
        <v>0</v>
      </c>
      <c r="N20" s="147">
        <v>0</v>
      </c>
      <c r="O20" s="147">
        <v>0</v>
      </c>
      <c r="P20" s="147">
        <v>0</v>
      </c>
      <c r="Q20" s="150">
        <f t="shared" si="1"/>
        <v>0</v>
      </c>
      <c r="R20" s="104">
        <v>0</v>
      </c>
      <c r="S20" s="104">
        <v>0</v>
      </c>
      <c r="T20" s="178">
        <v>0</v>
      </c>
      <c r="U20" s="178">
        <v>8.8910000000000003E-2</v>
      </c>
      <c r="V20" s="150">
        <f t="shared" si="2"/>
        <v>8.8910000000000003E-2</v>
      </c>
      <c r="W20" s="178">
        <v>0</v>
      </c>
      <c r="X20" s="178">
        <f>'[5]Capital Importation'!$K$23</f>
        <v>12.5</v>
      </c>
      <c r="Y20" s="145"/>
    </row>
    <row r="21" spans="1:25" x14ac:dyDescent="0.25">
      <c r="A21" s="146">
        <v>19</v>
      </c>
      <c r="B21" s="146" t="s">
        <v>121</v>
      </c>
      <c r="C21" s="151">
        <v>0.21560000000000001</v>
      </c>
      <c r="D21" s="151">
        <v>1.0699999999999999E-2</v>
      </c>
      <c r="E21" s="151">
        <v>0.30991600000000002</v>
      </c>
      <c r="F21" s="151">
        <v>7.9944000000000001E-2</v>
      </c>
      <c r="G21" s="154">
        <f t="shared" si="3"/>
        <v>0.61616000000000004</v>
      </c>
      <c r="H21" s="147">
        <v>0.13816408999999999</v>
      </c>
      <c r="I21" s="147">
        <v>0</v>
      </c>
      <c r="J21" s="147">
        <v>0</v>
      </c>
      <c r="K21" s="147">
        <v>0.1</v>
      </c>
      <c r="L21" s="150">
        <f t="shared" si="0"/>
        <v>0.23816408999999999</v>
      </c>
      <c r="M21" s="147">
        <v>0.48103499999999999</v>
      </c>
      <c r="N21" s="147">
        <v>5.1935056500000005</v>
      </c>
      <c r="O21" s="147">
        <v>0</v>
      </c>
      <c r="P21" s="147">
        <v>0</v>
      </c>
      <c r="Q21" s="150">
        <f t="shared" si="1"/>
        <v>5.6745406500000009</v>
      </c>
      <c r="R21" s="104">
        <v>0</v>
      </c>
      <c r="S21" s="104">
        <v>0</v>
      </c>
      <c r="T21" s="178">
        <v>0</v>
      </c>
      <c r="U21" s="178">
        <v>9.8999999999999999E-4</v>
      </c>
      <c r="V21" s="150">
        <f t="shared" si="2"/>
        <v>9.8999999999999999E-4</v>
      </c>
      <c r="W21" s="178">
        <v>0</v>
      </c>
      <c r="X21" s="145"/>
      <c r="Y21" s="145"/>
    </row>
    <row r="22" spans="1:25" x14ac:dyDescent="0.25">
      <c r="A22" s="146">
        <v>20</v>
      </c>
      <c r="B22" s="146" t="s">
        <v>122</v>
      </c>
      <c r="C22" s="152">
        <v>0</v>
      </c>
      <c r="D22" s="152">
        <v>0</v>
      </c>
      <c r="E22" s="153">
        <v>0</v>
      </c>
      <c r="F22" s="151"/>
      <c r="G22" s="154">
        <f t="shared" si="3"/>
        <v>0</v>
      </c>
      <c r="H22" s="147">
        <v>0</v>
      </c>
      <c r="I22" s="147">
        <v>0</v>
      </c>
      <c r="J22" s="147">
        <v>0</v>
      </c>
      <c r="K22" s="147">
        <v>0</v>
      </c>
      <c r="L22" s="150">
        <f t="shared" si="0"/>
        <v>0</v>
      </c>
      <c r="M22" s="147">
        <v>0</v>
      </c>
      <c r="N22" s="147">
        <v>0</v>
      </c>
      <c r="O22" s="147">
        <v>0</v>
      </c>
      <c r="P22" s="147">
        <v>0</v>
      </c>
      <c r="Q22" s="150">
        <f t="shared" si="1"/>
        <v>0</v>
      </c>
      <c r="R22" s="104">
        <v>0</v>
      </c>
      <c r="S22" s="104">
        <v>0</v>
      </c>
      <c r="T22" s="178">
        <v>0</v>
      </c>
      <c r="U22" s="178">
        <v>0</v>
      </c>
      <c r="V22" s="150">
        <f t="shared" si="2"/>
        <v>0</v>
      </c>
      <c r="W22" s="178">
        <v>0</v>
      </c>
      <c r="X22" s="145"/>
      <c r="Y22" s="145"/>
    </row>
    <row r="23" spans="1:25" x14ac:dyDescent="0.25">
      <c r="A23" s="146">
        <v>21</v>
      </c>
      <c r="B23" s="146" t="s">
        <v>123</v>
      </c>
      <c r="C23" s="151">
        <v>0.90016388999999997</v>
      </c>
      <c r="D23" s="151">
        <v>0.75197899999999995</v>
      </c>
      <c r="E23" s="151">
        <v>0.604993</v>
      </c>
      <c r="F23" s="151">
        <v>9.4046801899999988</v>
      </c>
      <c r="G23" s="154">
        <f t="shared" si="3"/>
        <v>11.661816079999998</v>
      </c>
      <c r="H23" s="147">
        <v>3.46</v>
      </c>
      <c r="I23" s="147">
        <v>1.3525904</v>
      </c>
      <c r="J23" s="147">
        <v>0.05</v>
      </c>
      <c r="K23" s="147">
        <v>5.5500000000000001E-2</v>
      </c>
      <c r="L23" s="150">
        <f t="shared" si="0"/>
        <v>4.9180903999999996</v>
      </c>
      <c r="M23" s="147">
        <v>0</v>
      </c>
      <c r="N23" s="147">
        <v>0</v>
      </c>
      <c r="O23" s="147">
        <v>0</v>
      </c>
      <c r="P23" s="147">
        <v>0</v>
      </c>
      <c r="Q23" s="150">
        <f t="shared" si="1"/>
        <v>0</v>
      </c>
      <c r="R23" s="104">
        <v>0</v>
      </c>
      <c r="S23" s="104">
        <v>0</v>
      </c>
      <c r="T23" s="178">
        <v>0</v>
      </c>
      <c r="U23" s="178">
        <v>0.50002999999999997</v>
      </c>
      <c r="V23" s="150">
        <f t="shared" si="2"/>
        <v>0.50002999999999997</v>
      </c>
      <c r="W23" s="178">
        <v>1.5E-3</v>
      </c>
      <c r="X23" s="178">
        <f>'[5]Capital Importation'!$K$26</f>
        <v>6.3343333299999998</v>
      </c>
      <c r="Y23" s="145"/>
    </row>
    <row r="24" spans="1:25" x14ac:dyDescent="0.25">
      <c r="A24" s="146">
        <v>22</v>
      </c>
      <c r="B24" s="146" t="s">
        <v>88</v>
      </c>
      <c r="C24" s="151">
        <v>12.406718550000001</v>
      </c>
      <c r="D24" s="151">
        <v>0.83662744999999994</v>
      </c>
      <c r="E24" s="151">
        <v>26.937503940000003</v>
      </c>
      <c r="F24" s="151">
        <v>5.3518390800000004</v>
      </c>
      <c r="G24" s="154">
        <f t="shared" si="3"/>
        <v>45.532689019999999</v>
      </c>
      <c r="H24" s="147">
        <v>10.872620939999999</v>
      </c>
      <c r="I24" s="147">
        <v>21.48022207</v>
      </c>
      <c r="J24" s="147">
        <v>7.8993726100000003</v>
      </c>
      <c r="K24" s="147">
        <v>2.0459928299999999</v>
      </c>
      <c r="L24" s="150">
        <f t="shared" si="0"/>
        <v>42.298208450000004</v>
      </c>
      <c r="M24" s="147">
        <v>3.8956886800000001</v>
      </c>
      <c r="N24" s="147">
        <v>1.6747589899999999</v>
      </c>
      <c r="O24" s="147">
        <v>3.3476342800000003</v>
      </c>
      <c r="P24" s="147">
        <v>1.50944806</v>
      </c>
      <c r="Q24" s="150">
        <f t="shared" si="1"/>
        <v>10.427530010000002</v>
      </c>
      <c r="R24" s="104">
        <v>0.74458758999999997</v>
      </c>
      <c r="S24" s="104">
        <v>3.20290462</v>
      </c>
      <c r="T24" s="178">
        <v>19.865230979999996</v>
      </c>
      <c r="U24" s="178">
        <v>1.5520473700000001</v>
      </c>
      <c r="V24" s="150">
        <f t="shared" si="2"/>
        <v>25.364770559999997</v>
      </c>
      <c r="W24" s="178">
        <v>6.0000000000000001E-3</v>
      </c>
      <c r="X24" s="178">
        <f>'[5]Capital Importation'!$K$27</f>
        <v>0.24726757000000002</v>
      </c>
      <c r="Y24" s="178">
        <v>11.11890603</v>
      </c>
    </row>
    <row r="25" spans="1:25" x14ac:dyDescent="0.25">
      <c r="A25" s="146">
        <v>23</v>
      </c>
      <c r="B25" s="146" t="s">
        <v>124</v>
      </c>
      <c r="C25" s="151"/>
      <c r="D25" s="151"/>
      <c r="E25" s="151"/>
      <c r="F25" s="151"/>
      <c r="G25" s="154"/>
      <c r="H25" s="147">
        <v>0</v>
      </c>
      <c r="I25" s="147">
        <v>0</v>
      </c>
      <c r="J25" s="147">
        <v>0</v>
      </c>
      <c r="K25" s="147">
        <v>0.31596135999999997</v>
      </c>
      <c r="L25" s="150">
        <f t="shared" si="0"/>
        <v>0.31596135999999997</v>
      </c>
      <c r="M25" s="147">
        <v>0</v>
      </c>
      <c r="N25" s="147">
        <v>0</v>
      </c>
      <c r="O25" s="147">
        <v>0</v>
      </c>
      <c r="P25" s="147">
        <v>0</v>
      </c>
      <c r="Q25" s="150">
        <f t="shared" si="1"/>
        <v>0</v>
      </c>
      <c r="R25" s="104">
        <v>0</v>
      </c>
      <c r="S25" s="104">
        <v>0</v>
      </c>
      <c r="T25" s="178">
        <v>0</v>
      </c>
      <c r="U25" s="178">
        <v>0</v>
      </c>
      <c r="V25" s="150">
        <f t="shared" si="2"/>
        <v>0</v>
      </c>
      <c r="W25" s="178">
        <v>0</v>
      </c>
      <c r="X25" s="145"/>
      <c r="Y25" s="145"/>
    </row>
    <row r="26" spans="1:25" x14ac:dyDescent="0.25">
      <c r="A26" s="146">
        <v>24</v>
      </c>
      <c r="B26" s="146" t="s">
        <v>83</v>
      </c>
      <c r="C26" s="152">
        <v>0</v>
      </c>
      <c r="D26" s="152">
        <v>0</v>
      </c>
      <c r="E26" s="151">
        <v>35</v>
      </c>
      <c r="F26" s="151"/>
      <c r="G26" s="154">
        <f t="shared" ref="G26:G47" si="4">SUM(C26:F26)</f>
        <v>35</v>
      </c>
      <c r="H26" s="147">
        <v>75</v>
      </c>
      <c r="I26" s="147">
        <v>0</v>
      </c>
      <c r="J26" s="147">
        <v>10</v>
      </c>
      <c r="K26" s="147">
        <v>11</v>
      </c>
      <c r="L26" s="150">
        <f t="shared" si="0"/>
        <v>96</v>
      </c>
      <c r="M26" s="147">
        <v>0</v>
      </c>
      <c r="N26" s="147">
        <v>0</v>
      </c>
      <c r="O26" s="147">
        <v>22</v>
      </c>
      <c r="P26" s="147">
        <v>10</v>
      </c>
      <c r="Q26" s="150">
        <f t="shared" si="1"/>
        <v>32</v>
      </c>
      <c r="R26" s="104">
        <v>10</v>
      </c>
      <c r="S26" s="104">
        <v>0</v>
      </c>
      <c r="T26" s="178">
        <v>10</v>
      </c>
      <c r="U26" s="178">
        <v>0</v>
      </c>
      <c r="V26" s="150">
        <f t="shared" si="2"/>
        <v>20</v>
      </c>
      <c r="W26" s="178">
        <v>0</v>
      </c>
      <c r="X26" s="145"/>
      <c r="Y26" s="145"/>
    </row>
    <row r="27" spans="1:25" x14ac:dyDescent="0.25">
      <c r="A27" s="146">
        <v>25</v>
      </c>
      <c r="B27" s="146" t="s">
        <v>125</v>
      </c>
      <c r="C27" s="152">
        <v>0</v>
      </c>
      <c r="D27" s="152">
        <v>0</v>
      </c>
      <c r="E27" s="151">
        <v>39.999983999999998</v>
      </c>
      <c r="F27" s="151">
        <v>1.6038851399999998</v>
      </c>
      <c r="G27" s="154">
        <f t="shared" si="4"/>
        <v>41.60386914</v>
      </c>
      <c r="H27" s="147">
        <v>0</v>
      </c>
      <c r="I27" s="147">
        <v>10</v>
      </c>
      <c r="J27" s="147">
        <v>0</v>
      </c>
      <c r="K27" s="147">
        <v>0</v>
      </c>
      <c r="L27" s="150">
        <f t="shared" si="0"/>
        <v>10</v>
      </c>
      <c r="M27" s="147">
        <v>0</v>
      </c>
      <c r="N27" s="147">
        <v>0</v>
      </c>
      <c r="O27" s="147">
        <v>0</v>
      </c>
      <c r="P27" s="147">
        <v>0</v>
      </c>
      <c r="Q27" s="150">
        <f t="shared" si="1"/>
        <v>0</v>
      </c>
      <c r="R27" s="104">
        <v>0</v>
      </c>
      <c r="S27" s="104">
        <v>0</v>
      </c>
      <c r="T27" s="178">
        <v>0</v>
      </c>
      <c r="U27" s="178">
        <v>0</v>
      </c>
      <c r="V27" s="150">
        <f t="shared" si="2"/>
        <v>0</v>
      </c>
      <c r="W27" s="178">
        <v>0</v>
      </c>
      <c r="X27" s="145"/>
      <c r="Y27" s="145"/>
    </row>
    <row r="28" spans="1:25" x14ac:dyDescent="0.25">
      <c r="A28" s="146">
        <v>26</v>
      </c>
      <c r="B28" s="146" t="s">
        <v>90</v>
      </c>
      <c r="C28" s="151">
        <v>1.0208051300000001</v>
      </c>
      <c r="D28" s="151">
        <v>22.496403430000001</v>
      </c>
      <c r="E28" s="151">
        <v>14.020324290000001</v>
      </c>
      <c r="F28" s="151">
        <v>3.58617345</v>
      </c>
      <c r="G28" s="154">
        <f t="shared" si="4"/>
        <v>41.123706300000002</v>
      </c>
      <c r="H28" s="147">
        <v>68.999530579999998</v>
      </c>
      <c r="I28" s="147">
        <v>3.9590966799999996</v>
      </c>
      <c r="J28" s="147">
        <v>0.99717146999999995</v>
      </c>
      <c r="K28" s="147">
        <v>4.1493510000000004E-2</v>
      </c>
      <c r="L28" s="150">
        <f t="shared" si="0"/>
        <v>73.997292239999993</v>
      </c>
      <c r="M28" s="147">
        <v>0</v>
      </c>
      <c r="N28" s="147">
        <v>0</v>
      </c>
      <c r="O28" s="147">
        <v>2.94896118</v>
      </c>
      <c r="P28" s="147">
        <v>0.49846288</v>
      </c>
      <c r="Q28" s="150">
        <f t="shared" si="1"/>
        <v>3.4474240599999999</v>
      </c>
      <c r="R28" s="104">
        <v>0</v>
      </c>
      <c r="S28" s="104">
        <v>0</v>
      </c>
      <c r="T28" s="178">
        <v>0</v>
      </c>
      <c r="U28" s="178">
        <v>0.63392400000000004</v>
      </c>
      <c r="V28" s="150">
        <f t="shared" si="2"/>
        <v>0.63392400000000004</v>
      </c>
      <c r="W28" s="178">
        <v>2.7198339200000001</v>
      </c>
      <c r="X28" s="145"/>
      <c r="Y28" s="178">
        <v>0.125</v>
      </c>
    </row>
    <row r="29" spans="1:25" x14ac:dyDescent="0.25">
      <c r="A29" s="146">
        <v>27</v>
      </c>
      <c r="B29" s="146" t="s">
        <v>86</v>
      </c>
      <c r="C29" s="152">
        <v>0</v>
      </c>
      <c r="D29" s="152">
        <v>0</v>
      </c>
      <c r="E29" s="153"/>
      <c r="F29" s="151"/>
      <c r="G29" s="154">
        <f t="shared" si="4"/>
        <v>0</v>
      </c>
      <c r="H29" s="147">
        <v>0</v>
      </c>
      <c r="I29" s="147">
        <v>0</v>
      </c>
      <c r="J29" s="147">
        <v>0</v>
      </c>
      <c r="K29" s="147">
        <v>0</v>
      </c>
      <c r="L29" s="150">
        <f t="shared" si="0"/>
        <v>0</v>
      </c>
      <c r="M29" s="147">
        <v>0</v>
      </c>
      <c r="N29" s="147">
        <v>0</v>
      </c>
      <c r="O29" s="147">
        <v>0</v>
      </c>
      <c r="P29" s="147">
        <v>4.7439271500000002</v>
      </c>
      <c r="Q29" s="150">
        <f t="shared" si="1"/>
        <v>4.7439271500000002</v>
      </c>
      <c r="R29" s="104">
        <v>0</v>
      </c>
      <c r="S29" s="104">
        <v>0</v>
      </c>
      <c r="T29" s="178">
        <v>0</v>
      </c>
      <c r="U29" s="178">
        <v>0</v>
      </c>
      <c r="V29" s="150">
        <f t="shared" si="2"/>
        <v>0</v>
      </c>
      <c r="W29" s="178">
        <v>0</v>
      </c>
      <c r="X29" s="145"/>
      <c r="Y29" s="145"/>
    </row>
    <row r="30" spans="1:25" x14ac:dyDescent="0.25">
      <c r="A30" s="146">
        <v>28</v>
      </c>
      <c r="B30" s="146" t="s">
        <v>79</v>
      </c>
      <c r="C30" s="152">
        <v>0</v>
      </c>
      <c r="D30" s="152">
        <v>0</v>
      </c>
      <c r="E30" s="151">
        <v>1.1125050000000001</v>
      </c>
      <c r="F30" s="151">
        <v>6.2999700000000001</v>
      </c>
      <c r="G30" s="154">
        <f t="shared" si="4"/>
        <v>7.4124750000000006</v>
      </c>
      <c r="H30" s="147">
        <v>5.0999910000000002</v>
      </c>
      <c r="I30" s="147">
        <v>6.9999820000000001</v>
      </c>
      <c r="J30" s="147">
        <v>0</v>
      </c>
      <c r="K30" s="147">
        <v>35.629560499999997</v>
      </c>
      <c r="L30" s="150">
        <f t="shared" si="0"/>
        <v>47.729533499999995</v>
      </c>
      <c r="M30" s="147">
        <v>22.847036379999999</v>
      </c>
      <c r="N30" s="147">
        <v>0.18001858000000001</v>
      </c>
      <c r="O30" s="147">
        <v>31.22584831</v>
      </c>
      <c r="P30" s="147">
        <v>24.516901430000001</v>
      </c>
      <c r="Q30" s="150">
        <f t="shared" si="1"/>
        <v>78.769804699999995</v>
      </c>
      <c r="R30" s="104">
        <v>0.03</v>
      </c>
      <c r="S30" s="104">
        <v>6.0160844999999998</v>
      </c>
      <c r="T30" s="178">
        <v>0</v>
      </c>
      <c r="U30" s="178">
        <v>2.379991</v>
      </c>
      <c r="V30" s="150">
        <f t="shared" si="2"/>
        <v>8.4260754999999996</v>
      </c>
      <c r="W30" s="178">
        <v>2.4999820000000001</v>
      </c>
      <c r="X30" s="145"/>
      <c r="Y30" s="178">
        <v>8.4199730000000006</v>
      </c>
    </row>
    <row r="31" spans="1:25" x14ac:dyDescent="0.25">
      <c r="A31" s="146">
        <v>29</v>
      </c>
      <c r="B31" s="146" t="s">
        <v>126</v>
      </c>
      <c r="C31" s="152">
        <v>0</v>
      </c>
      <c r="D31" s="152">
        <v>0</v>
      </c>
      <c r="E31" s="153">
        <v>0</v>
      </c>
      <c r="F31" s="151"/>
      <c r="G31" s="154">
        <f t="shared" si="4"/>
        <v>0</v>
      </c>
      <c r="H31" s="147">
        <v>0</v>
      </c>
      <c r="I31" s="147">
        <v>0</v>
      </c>
      <c r="J31" s="147">
        <v>0</v>
      </c>
      <c r="K31" s="147">
        <v>0</v>
      </c>
      <c r="L31" s="150">
        <f t="shared" si="0"/>
        <v>0</v>
      </c>
      <c r="M31" s="147">
        <v>0</v>
      </c>
      <c r="N31" s="147">
        <v>0</v>
      </c>
      <c r="O31" s="147">
        <v>0</v>
      </c>
      <c r="P31" s="147">
        <v>0</v>
      </c>
      <c r="Q31" s="150">
        <f t="shared" si="1"/>
        <v>0</v>
      </c>
      <c r="R31" s="104">
        <v>0</v>
      </c>
      <c r="S31" s="104">
        <v>0</v>
      </c>
      <c r="T31" s="178">
        <v>0</v>
      </c>
      <c r="U31" s="178">
        <v>0</v>
      </c>
      <c r="V31" s="150">
        <f t="shared" si="2"/>
        <v>0</v>
      </c>
      <c r="W31" s="178">
        <v>0</v>
      </c>
      <c r="X31" s="145"/>
      <c r="Y31" s="145"/>
    </row>
    <row r="32" spans="1:25" x14ac:dyDescent="0.25">
      <c r="A32" s="146">
        <v>30</v>
      </c>
      <c r="B32" s="146" t="s">
        <v>268</v>
      </c>
      <c r="C32" s="152"/>
      <c r="D32" s="152"/>
      <c r="E32" s="153"/>
      <c r="F32" s="151"/>
      <c r="G32" s="154"/>
      <c r="H32" s="147"/>
      <c r="I32" s="147"/>
      <c r="J32" s="147"/>
      <c r="K32" s="147"/>
      <c r="L32" s="150"/>
      <c r="M32" s="147"/>
      <c r="N32" s="147"/>
      <c r="O32" s="147"/>
      <c r="P32" s="147"/>
      <c r="Q32" s="150"/>
      <c r="R32" s="104"/>
      <c r="S32" s="104">
        <v>1.75701124</v>
      </c>
      <c r="T32" s="178">
        <v>0</v>
      </c>
      <c r="U32" s="178">
        <v>0</v>
      </c>
      <c r="V32" s="150">
        <f t="shared" si="2"/>
        <v>1.75701124</v>
      </c>
      <c r="W32" s="178">
        <v>0</v>
      </c>
      <c r="X32" s="145"/>
      <c r="Y32" s="145"/>
    </row>
    <row r="33" spans="1:25" x14ac:dyDescent="0.25">
      <c r="A33" s="146">
        <v>31</v>
      </c>
      <c r="B33" s="146" t="s">
        <v>127</v>
      </c>
      <c r="C33" s="151">
        <v>0.15</v>
      </c>
      <c r="D33" s="152">
        <v>0</v>
      </c>
      <c r="E33" s="151">
        <v>251.1</v>
      </c>
      <c r="F33" s="151"/>
      <c r="G33" s="154">
        <f t="shared" si="4"/>
        <v>251.25</v>
      </c>
      <c r="H33" s="147">
        <v>0</v>
      </c>
      <c r="I33" s="147">
        <v>0</v>
      </c>
      <c r="J33" s="147">
        <v>0</v>
      </c>
      <c r="K33" s="147">
        <v>0</v>
      </c>
      <c r="L33" s="150">
        <f t="shared" si="0"/>
        <v>0</v>
      </c>
      <c r="M33" s="147">
        <v>0</v>
      </c>
      <c r="N33" s="147">
        <v>1E-8</v>
      </c>
      <c r="O33" s="147">
        <v>0</v>
      </c>
      <c r="P33" s="147">
        <v>0</v>
      </c>
      <c r="Q33" s="150">
        <f t="shared" si="1"/>
        <v>1E-8</v>
      </c>
      <c r="R33" s="104">
        <v>0</v>
      </c>
      <c r="S33" s="104">
        <v>16.138210000000001</v>
      </c>
      <c r="T33" s="178">
        <v>0</v>
      </c>
      <c r="U33" s="178">
        <v>0</v>
      </c>
      <c r="V33" s="150">
        <f t="shared" si="2"/>
        <v>16.138210000000001</v>
      </c>
      <c r="W33" s="178">
        <v>0</v>
      </c>
      <c r="X33" s="145"/>
      <c r="Y33" s="145"/>
    </row>
    <row r="34" spans="1:25" x14ac:dyDescent="0.25">
      <c r="A34" s="146">
        <v>32</v>
      </c>
      <c r="B34" s="146" t="s">
        <v>92</v>
      </c>
      <c r="C34" s="151">
        <v>0.28513022999999998</v>
      </c>
      <c r="D34" s="151">
        <v>0.14549599999999999</v>
      </c>
      <c r="E34" s="151">
        <v>7.915399390000001</v>
      </c>
      <c r="F34" s="151">
        <v>30.277473810000004</v>
      </c>
      <c r="G34" s="154">
        <f t="shared" si="4"/>
        <v>38.623499430000003</v>
      </c>
      <c r="H34" s="147">
        <v>4.5739148600000004</v>
      </c>
      <c r="I34" s="147">
        <v>5.7505721400000001</v>
      </c>
      <c r="J34" s="147">
        <v>6.6920012099999999</v>
      </c>
      <c r="K34" s="147">
        <v>7.7044468899999998</v>
      </c>
      <c r="L34" s="150">
        <f t="shared" si="0"/>
        <v>24.720935100000002</v>
      </c>
      <c r="M34" s="147">
        <v>16.353075879999999</v>
      </c>
      <c r="N34" s="147">
        <v>8.2554624499999996</v>
      </c>
      <c r="O34" s="147">
        <v>5.8106365499999999</v>
      </c>
      <c r="P34" s="147">
        <v>0.36780574999999999</v>
      </c>
      <c r="Q34" s="150">
        <f t="shared" si="1"/>
        <v>30.786980629999999</v>
      </c>
      <c r="R34" s="104">
        <v>0.52833209000000003</v>
      </c>
      <c r="S34" s="104">
        <v>3.2206653100000002</v>
      </c>
      <c r="T34" s="178">
        <v>1.97447331</v>
      </c>
      <c r="U34" s="178">
        <v>0</v>
      </c>
      <c r="V34" s="150">
        <f t="shared" si="2"/>
        <v>5.7234707100000008</v>
      </c>
      <c r="W34" s="178">
        <v>0</v>
      </c>
      <c r="X34" s="178">
        <f>'[5]Capital Importation'!$K$37</f>
        <v>1.0263871099999999</v>
      </c>
      <c r="Y34" s="178">
        <v>2.3526735200000002</v>
      </c>
    </row>
    <row r="35" spans="1:25" x14ac:dyDescent="0.25">
      <c r="A35" s="146">
        <v>33</v>
      </c>
      <c r="B35" s="146" t="s">
        <v>128</v>
      </c>
      <c r="C35" s="151">
        <v>48.42590671</v>
      </c>
      <c r="D35" s="151">
        <v>31.043024150000001</v>
      </c>
      <c r="E35" s="151">
        <v>148.32372370999997</v>
      </c>
      <c r="F35" s="151">
        <v>53.325210980000001</v>
      </c>
      <c r="G35" s="154">
        <f t="shared" si="4"/>
        <v>281.11786554999998</v>
      </c>
      <c r="H35" s="147">
        <v>86.326618479999993</v>
      </c>
      <c r="I35" s="147">
        <v>2.0894085599999999</v>
      </c>
      <c r="J35" s="147">
        <v>2.8236234499999999</v>
      </c>
      <c r="K35" s="147">
        <v>0.79971166000000005</v>
      </c>
      <c r="L35" s="150">
        <f t="shared" si="0"/>
        <v>92.039362149999988</v>
      </c>
      <c r="M35" s="147">
        <v>1.3947813800000002</v>
      </c>
      <c r="N35" s="147">
        <v>0.54716731000000007</v>
      </c>
      <c r="O35" s="147">
        <v>2.7621510499999999</v>
      </c>
      <c r="P35" s="147">
        <v>0</v>
      </c>
      <c r="Q35" s="150">
        <f t="shared" si="1"/>
        <v>4.7040997400000002</v>
      </c>
      <c r="R35" s="104">
        <v>0</v>
      </c>
      <c r="S35" s="104">
        <v>2.2770139999999999</v>
      </c>
      <c r="T35" s="178">
        <v>1.52942932</v>
      </c>
      <c r="U35" s="178">
        <v>0.21284</v>
      </c>
      <c r="V35" s="150">
        <f t="shared" si="2"/>
        <v>4.0192833199999995</v>
      </c>
      <c r="W35" s="178">
        <v>2.38340475</v>
      </c>
      <c r="X35" s="178">
        <f>'[5]Capital Importation'!$K$38</f>
        <v>1.1180000000000001E-2</v>
      </c>
      <c r="Y35" s="178">
        <v>4.6367479999999999</v>
      </c>
    </row>
    <row r="36" spans="1:25" x14ac:dyDescent="0.25">
      <c r="A36" s="146">
        <v>34</v>
      </c>
      <c r="B36" s="146" t="s">
        <v>129</v>
      </c>
      <c r="C36" s="152">
        <v>0</v>
      </c>
      <c r="D36" s="152">
        <v>0</v>
      </c>
      <c r="E36" s="153">
        <v>0</v>
      </c>
      <c r="F36" s="151"/>
      <c r="G36" s="154">
        <f t="shared" si="4"/>
        <v>0</v>
      </c>
      <c r="H36" s="147">
        <v>0</v>
      </c>
      <c r="I36" s="147">
        <v>0</v>
      </c>
      <c r="J36" s="147">
        <v>0</v>
      </c>
      <c r="K36" s="147">
        <v>0</v>
      </c>
      <c r="L36" s="150">
        <f t="shared" ref="L36:L67" si="5">SUM(H36:K36)</f>
        <v>0</v>
      </c>
      <c r="M36" s="147">
        <v>0</v>
      </c>
      <c r="N36" s="147">
        <v>0</v>
      </c>
      <c r="O36" s="147">
        <v>0</v>
      </c>
      <c r="P36" s="147">
        <v>0</v>
      </c>
      <c r="Q36" s="150">
        <f t="shared" ref="Q36:Q67" si="6">SUM(M36:P36)</f>
        <v>0</v>
      </c>
      <c r="R36" s="104">
        <v>0</v>
      </c>
      <c r="S36" s="104">
        <v>0</v>
      </c>
      <c r="T36" s="178">
        <v>0</v>
      </c>
      <c r="U36" s="178">
        <v>0</v>
      </c>
      <c r="V36" s="150">
        <f t="shared" si="2"/>
        <v>0</v>
      </c>
      <c r="W36" s="178">
        <v>0</v>
      </c>
      <c r="X36" s="145"/>
      <c r="Y36" s="145"/>
    </row>
    <row r="37" spans="1:25" x14ac:dyDescent="0.25">
      <c r="A37" s="146">
        <v>35</v>
      </c>
      <c r="B37" s="146" t="s">
        <v>130</v>
      </c>
      <c r="C37" s="152">
        <v>0</v>
      </c>
      <c r="D37" s="152">
        <v>0</v>
      </c>
      <c r="E37" s="153">
        <v>0</v>
      </c>
      <c r="F37" s="151"/>
      <c r="G37" s="154">
        <f t="shared" si="4"/>
        <v>0</v>
      </c>
      <c r="H37" s="147">
        <v>0</v>
      </c>
      <c r="I37" s="147">
        <v>0</v>
      </c>
      <c r="J37" s="147">
        <v>0</v>
      </c>
      <c r="K37" s="147">
        <v>0</v>
      </c>
      <c r="L37" s="150">
        <f t="shared" si="5"/>
        <v>0</v>
      </c>
      <c r="M37" s="147">
        <v>0</v>
      </c>
      <c r="N37" s="147">
        <v>0</v>
      </c>
      <c r="O37" s="147">
        <v>0</v>
      </c>
      <c r="P37" s="147">
        <v>0</v>
      </c>
      <c r="Q37" s="150">
        <f t="shared" si="6"/>
        <v>0</v>
      </c>
      <c r="R37" s="104">
        <v>0</v>
      </c>
      <c r="S37" s="104">
        <v>0</v>
      </c>
      <c r="T37" s="178">
        <v>0</v>
      </c>
      <c r="U37" s="178">
        <v>0</v>
      </c>
      <c r="V37" s="150">
        <f t="shared" si="2"/>
        <v>0</v>
      </c>
      <c r="W37" s="178">
        <v>0</v>
      </c>
      <c r="X37" s="145"/>
      <c r="Y37" s="145"/>
    </row>
    <row r="38" spans="1:25" x14ac:dyDescent="0.25">
      <c r="A38" s="146">
        <v>36</v>
      </c>
      <c r="B38" s="146" t="s">
        <v>131</v>
      </c>
      <c r="C38" s="152"/>
      <c r="D38" s="152"/>
      <c r="E38" s="153"/>
      <c r="F38" s="151">
        <v>5.8477646400000003</v>
      </c>
      <c r="G38" s="154">
        <f t="shared" si="4"/>
        <v>5.8477646400000003</v>
      </c>
      <c r="H38" s="147">
        <v>0</v>
      </c>
      <c r="I38" s="147">
        <v>0</v>
      </c>
      <c r="J38" s="147">
        <v>0</v>
      </c>
      <c r="K38" s="147">
        <v>25.578626230000001</v>
      </c>
      <c r="L38" s="150">
        <f t="shared" si="5"/>
        <v>25.578626230000001</v>
      </c>
      <c r="M38" s="147">
        <v>0</v>
      </c>
      <c r="N38" s="147">
        <v>0</v>
      </c>
      <c r="O38" s="147">
        <v>0</v>
      </c>
      <c r="P38" s="147">
        <v>0</v>
      </c>
      <c r="Q38" s="150">
        <f t="shared" si="6"/>
        <v>0</v>
      </c>
      <c r="R38" s="104">
        <v>0</v>
      </c>
      <c r="S38" s="104">
        <v>0</v>
      </c>
      <c r="T38" s="178">
        <v>0</v>
      </c>
      <c r="U38" s="178">
        <v>0</v>
      </c>
      <c r="V38" s="150">
        <f t="shared" si="2"/>
        <v>0</v>
      </c>
      <c r="W38" s="178">
        <v>0</v>
      </c>
      <c r="X38" s="145"/>
      <c r="Y38" s="145"/>
    </row>
    <row r="39" spans="1:25" x14ac:dyDescent="0.25">
      <c r="A39" s="146">
        <v>37</v>
      </c>
      <c r="B39" s="146" t="s">
        <v>98</v>
      </c>
      <c r="C39" s="151">
        <v>6.4284008500000001</v>
      </c>
      <c r="D39" s="151">
        <v>2.8380000000000001</v>
      </c>
      <c r="E39" s="151">
        <v>1.7</v>
      </c>
      <c r="F39" s="151">
        <v>7.6635286899999997</v>
      </c>
      <c r="G39" s="154">
        <f t="shared" si="4"/>
        <v>18.629929539999999</v>
      </c>
      <c r="H39" s="147">
        <v>4.3333340900000001</v>
      </c>
      <c r="I39" s="147">
        <v>2.6504064999999999</v>
      </c>
      <c r="J39" s="147">
        <v>2.5421565899999998</v>
      </c>
      <c r="K39" s="147">
        <v>3.3398716200000003</v>
      </c>
      <c r="L39" s="150">
        <f t="shared" si="5"/>
        <v>12.8657688</v>
      </c>
      <c r="M39" s="147">
        <v>22.939322019999999</v>
      </c>
      <c r="N39" s="147">
        <v>1.3572411099999999</v>
      </c>
      <c r="O39" s="147">
        <v>0.109746</v>
      </c>
      <c r="P39" s="147">
        <v>0.13747999999999999</v>
      </c>
      <c r="Q39" s="150">
        <f t="shared" si="6"/>
        <v>24.54378913</v>
      </c>
      <c r="R39" s="104">
        <v>1.18822644</v>
      </c>
      <c r="S39" s="104">
        <v>4.7</v>
      </c>
      <c r="T39" s="178">
        <v>2.13435</v>
      </c>
      <c r="U39" s="178">
        <v>0.2</v>
      </c>
      <c r="V39" s="150">
        <f t="shared" si="2"/>
        <v>8.2225764399999992</v>
      </c>
      <c r="W39" s="178">
        <v>0.107</v>
      </c>
      <c r="X39" s="178">
        <f>'[5]Capital Importation'!$K$42</f>
        <v>0.7</v>
      </c>
      <c r="Y39" s="178">
        <v>3.3274452599999997</v>
      </c>
    </row>
    <row r="40" spans="1:25" x14ac:dyDescent="0.25">
      <c r="A40" s="146">
        <v>38</v>
      </c>
      <c r="B40" s="146" t="s">
        <v>132</v>
      </c>
      <c r="C40" s="152">
        <v>0</v>
      </c>
      <c r="D40" s="152">
        <v>0</v>
      </c>
      <c r="E40" s="151">
        <v>29.3</v>
      </c>
      <c r="F40" s="151">
        <v>2.2999999999999998</v>
      </c>
      <c r="G40" s="154">
        <f t="shared" si="4"/>
        <v>31.6</v>
      </c>
      <c r="H40" s="147">
        <v>0</v>
      </c>
      <c r="I40" s="147">
        <v>0</v>
      </c>
      <c r="J40" s="147">
        <v>0</v>
      </c>
      <c r="K40" s="147">
        <v>0</v>
      </c>
      <c r="L40" s="150">
        <f t="shared" si="5"/>
        <v>0</v>
      </c>
      <c r="M40" s="147">
        <v>0</v>
      </c>
      <c r="N40" s="147">
        <v>0</v>
      </c>
      <c r="O40" s="147">
        <v>0</v>
      </c>
      <c r="P40" s="147">
        <v>0</v>
      </c>
      <c r="Q40" s="150">
        <f t="shared" si="6"/>
        <v>0</v>
      </c>
      <c r="R40" s="104">
        <v>0</v>
      </c>
      <c r="S40" s="104">
        <v>0</v>
      </c>
      <c r="T40" s="178">
        <v>0</v>
      </c>
      <c r="U40" s="178">
        <v>0</v>
      </c>
      <c r="V40" s="150">
        <f t="shared" si="2"/>
        <v>0</v>
      </c>
      <c r="W40" s="178">
        <v>0</v>
      </c>
      <c r="X40" s="145"/>
      <c r="Y40" s="145"/>
    </row>
    <row r="41" spans="1:25" x14ac:dyDescent="0.25">
      <c r="A41" s="146">
        <v>39</v>
      </c>
      <c r="B41" s="146" t="s">
        <v>84</v>
      </c>
      <c r="C41" s="152">
        <v>0</v>
      </c>
      <c r="D41" s="152">
        <v>0</v>
      </c>
      <c r="E41" s="151">
        <v>50</v>
      </c>
      <c r="F41" s="151"/>
      <c r="G41" s="154">
        <f t="shared" si="4"/>
        <v>50</v>
      </c>
      <c r="H41" s="147">
        <v>0</v>
      </c>
      <c r="I41" s="147">
        <v>0</v>
      </c>
      <c r="J41" s="147">
        <v>0</v>
      </c>
      <c r="K41" s="147">
        <v>0</v>
      </c>
      <c r="L41" s="150">
        <f t="shared" si="5"/>
        <v>0</v>
      </c>
      <c r="M41" s="147">
        <v>0</v>
      </c>
      <c r="N41" s="147">
        <v>20</v>
      </c>
      <c r="O41" s="147">
        <v>0</v>
      </c>
      <c r="P41" s="147">
        <v>10</v>
      </c>
      <c r="Q41" s="150">
        <f t="shared" si="6"/>
        <v>30</v>
      </c>
      <c r="R41" s="104">
        <v>20</v>
      </c>
      <c r="S41" s="104">
        <v>0</v>
      </c>
      <c r="T41" s="178">
        <v>0</v>
      </c>
      <c r="U41" s="178">
        <v>0</v>
      </c>
      <c r="V41" s="150">
        <f t="shared" si="2"/>
        <v>20</v>
      </c>
      <c r="W41" s="178">
        <v>0</v>
      </c>
      <c r="X41" s="145"/>
      <c r="Y41" s="145"/>
    </row>
    <row r="42" spans="1:25" x14ac:dyDescent="0.25">
      <c r="A42" s="146">
        <v>40</v>
      </c>
      <c r="B42" s="146" t="s">
        <v>133</v>
      </c>
      <c r="C42" s="152">
        <v>0</v>
      </c>
      <c r="D42" s="152">
        <v>0</v>
      </c>
      <c r="E42" s="151">
        <v>0.255</v>
      </c>
      <c r="F42" s="151"/>
      <c r="G42" s="154">
        <f t="shared" si="4"/>
        <v>0.255</v>
      </c>
      <c r="H42" s="147">
        <v>22.574999999999999</v>
      </c>
      <c r="I42" s="147">
        <v>0</v>
      </c>
      <c r="J42" s="147">
        <v>1E-4</v>
      </c>
      <c r="K42" s="147">
        <v>4.7360793799999996</v>
      </c>
      <c r="L42" s="150">
        <f t="shared" si="5"/>
        <v>27.311179379999999</v>
      </c>
      <c r="M42" s="147">
        <v>4.4372039499999998</v>
      </c>
      <c r="N42" s="147">
        <v>0</v>
      </c>
      <c r="O42" s="147">
        <v>2.9964999999999999E-2</v>
      </c>
      <c r="P42" s="147">
        <v>0</v>
      </c>
      <c r="Q42" s="150">
        <f t="shared" si="6"/>
        <v>4.4671689499999996</v>
      </c>
      <c r="R42" s="104">
        <v>0</v>
      </c>
      <c r="S42" s="104">
        <v>0</v>
      </c>
      <c r="T42" s="178">
        <v>0</v>
      </c>
      <c r="U42" s="178">
        <v>0</v>
      </c>
      <c r="V42" s="150">
        <f t="shared" si="2"/>
        <v>0</v>
      </c>
      <c r="W42" s="178">
        <v>0</v>
      </c>
      <c r="X42" s="145"/>
      <c r="Y42" s="178">
        <v>0.1</v>
      </c>
    </row>
    <row r="43" spans="1:25" x14ac:dyDescent="0.25">
      <c r="A43" s="146">
        <v>41</v>
      </c>
      <c r="B43" s="146" t="s">
        <v>134</v>
      </c>
      <c r="C43" s="151">
        <v>0.75</v>
      </c>
      <c r="D43" s="151">
        <v>1.45</v>
      </c>
      <c r="E43" s="151">
        <v>3</v>
      </c>
      <c r="F43" s="151">
        <v>1.01333333</v>
      </c>
      <c r="G43" s="154">
        <f t="shared" si="4"/>
        <v>6.2133333300000002</v>
      </c>
      <c r="H43" s="147">
        <v>7.8</v>
      </c>
      <c r="I43" s="147">
        <v>0.8</v>
      </c>
      <c r="J43" s="147">
        <v>0</v>
      </c>
      <c r="K43" s="147">
        <v>0</v>
      </c>
      <c r="L43" s="150">
        <f t="shared" si="5"/>
        <v>8.6</v>
      </c>
      <c r="M43" s="147">
        <v>0</v>
      </c>
      <c r="N43" s="147">
        <v>0</v>
      </c>
      <c r="O43" s="147">
        <v>0</v>
      </c>
      <c r="P43" s="147">
        <v>0</v>
      </c>
      <c r="Q43" s="150">
        <f t="shared" si="6"/>
        <v>0</v>
      </c>
      <c r="R43" s="104">
        <v>0</v>
      </c>
      <c r="S43" s="104">
        <v>0</v>
      </c>
      <c r="T43" s="178">
        <v>0</v>
      </c>
      <c r="U43" s="178">
        <v>0</v>
      </c>
      <c r="V43" s="150">
        <f t="shared" si="2"/>
        <v>0</v>
      </c>
      <c r="W43" s="178">
        <v>0</v>
      </c>
      <c r="X43" s="145"/>
      <c r="Y43" s="145"/>
    </row>
    <row r="44" spans="1:25" x14ac:dyDescent="0.25">
      <c r="A44" s="146">
        <v>42</v>
      </c>
      <c r="B44" s="146" t="s">
        <v>91</v>
      </c>
      <c r="C44" s="151">
        <v>19.172622989999997</v>
      </c>
      <c r="D44" s="151">
        <v>12.614963339999999</v>
      </c>
      <c r="E44" s="151">
        <v>55.773953119999994</v>
      </c>
      <c r="F44" s="151">
        <v>79.145743799999991</v>
      </c>
      <c r="G44" s="154">
        <f t="shared" si="4"/>
        <v>166.70728324999999</v>
      </c>
      <c r="H44" s="147">
        <v>22.902958250000001</v>
      </c>
      <c r="I44" s="147">
        <v>33.77884289</v>
      </c>
      <c r="J44" s="147">
        <v>20.509398340000001</v>
      </c>
      <c r="K44" s="147">
        <v>11.040344230000001</v>
      </c>
      <c r="L44" s="150">
        <f t="shared" si="5"/>
        <v>88.231543710000011</v>
      </c>
      <c r="M44" s="147">
        <v>28.623489879999997</v>
      </c>
      <c r="N44" s="147">
        <v>3.0044374700000001</v>
      </c>
      <c r="O44" s="147">
        <v>5.4755582700000005</v>
      </c>
      <c r="P44" s="147">
        <v>0.45695515000000003</v>
      </c>
      <c r="Q44" s="150">
        <f t="shared" si="6"/>
        <v>37.56044077</v>
      </c>
      <c r="R44" s="104">
        <v>15.742078399999999</v>
      </c>
      <c r="S44" s="104">
        <v>23.124789030000002</v>
      </c>
      <c r="T44" s="178">
        <v>106.39186508999998</v>
      </c>
      <c r="U44" s="178">
        <v>20.095804569999999</v>
      </c>
      <c r="V44" s="150">
        <f t="shared" si="2"/>
        <v>165.35453708999995</v>
      </c>
      <c r="W44" s="178">
        <v>9.9500000000000005E-2</v>
      </c>
      <c r="X44" s="178">
        <f>'[5]Capital Importation'!$K$47</f>
        <v>2.4470116800000001</v>
      </c>
      <c r="Y44" s="178">
        <v>18.665327519999998</v>
      </c>
    </row>
    <row r="45" spans="1:25" x14ac:dyDescent="0.25">
      <c r="A45" s="146">
        <v>43</v>
      </c>
      <c r="B45" s="146" t="s">
        <v>135</v>
      </c>
      <c r="C45" s="151">
        <v>2.9697999999999999E-2</v>
      </c>
      <c r="D45" s="152">
        <v>0</v>
      </c>
      <c r="E45" s="153">
        <v>0</v>
      </c>
      <c r="F45" s="151"/>
      <c r="G45" s="154">
        <f t="shared" si="4"/>
        <v>2.9697999999999999E-2</v>
      </c>
      <c r="H45" s="147">
        <v>0</v>
      </c>
      <c r="I45" s="147">
        <v>0</v>
      </c>
      <c r="J45" s="147">
        <v>0</v>
      </c>
      <c r="K45" s="147">
        <v>0</v>
      </c>
      <c r="L45" s="150">
        <f t="shared" si="5"/>
        <v>0</v>
      </c>
      <c r="M45" s="147">
        <v>0</v>
      </c>
      <c r="N45" s="147">
        <v>0</v>
      </c>
      <c r="O45" s="147">
        <v>0.14399999999999999</v>
      </c>
      <c r="P45" s="147">
        <v>0</v>
      </c>
      <c r="Q45" s="150">
        <f t="shared" si="6"/>
        <v>0.14399999999999999</v>
      </c>
      <c r="R45" s="104">
        <v>0</v>
      </c>
      <c r="S45" s="104">
        <v>0</v>
      </c>
      <c r="T45" s="178">
        <v>0</v>
      </c>
      <c r="U45" s="178">
        <v>0</v>
      </c>
      <c r="V45" s="150">
        <f t="shared" si="2"/>
        <v>0</v>
      </c>
      <c r="W45" s="178">
        <v>0</v>
      </c>
      <c r="X45" s="145"/>
      <c r="Y45" s="145"/>
    </row>
    <row r="46" spans="1:25" x14ac:dyDescent="0.25">
      <c r="A46" s="146">
        <v>44</v>
      </c>
      <c r="B46" s="146" t="s">
        <v>93</v>
      </c>
      <c r="C46" s="151">
        <v>0.61630700000000005</v>
      </c>
      <c r="D46" s="151">
        <v>0.93163775000000004</v>
      </c>
      <c r="E46" s="151">
        <v>5.0929017199999995</v>
      </c>
      <c r="F46" s="151">
        <v>2.0678260000000002</v>
      </c>
      <c r="G46" s="154">
        <f t="shared" si="4"/>
        <v>8.7086724699999998</v>
      </c>
      <c r="H46" s="147">
        <v>0.41909999999999997</v>
      </c>
      <c r="I46" s="147">
        <v>0.44516499999999998</v>
      </c>
      <c r="J46" s="147">
        <v>8.2313869200000003</v>
      </c>
      <c r="K46" s="147">
        <v>0</v>
      </c>
      <c r="L46" s="150">
        <f t="shared" si="5"/>
        <v>9.0956519199999999</v>
      </c>
      <c r="M46" s="147">
        <v>3.8919051000000002</v>
      </c>
      <c r="N46" s="147">
        <v>0.35994604999999996</v>
      </c>
      <c r="O46" s="147">
        <v>1.2855077099999999</v>
      </c>
      <c r="P46" s="147">
        <v>0.35704599999999997</v>
      </c>
      <c r="Q46" s="150">
        <f t="shared" si="6"/>
        <v>5.8944048599999999</v>
      </c>
      <c r="R46" s="104">
        <v>1.499268</v>
      </c>
      <c r="S46" s="104">
        <v>0.10112699999999999</v>
      </c>
      <c r="T46" s="178">
        <v>0.24111654000000002</v>
      </c>
      <c r="U46" s="178">
        <v>5.0099999999999999E-2</v>
      </c>
      <c r="V46" s="150">
        <f t="shared" si="2"/>
        <v>1.89161154</v>
      </c>
      <c r="W46" s="178">
        <v>9.8305600000000007E-2</v>
      </c>
      <c r="X46" s="178">
        <f>'[5]Capital Importation'!$K$49</f>
        <v>0.84294599999999997</v>
      </c>
      <c r="Y46" s="178">
        <v>1.7018949999999999</v>
      </c>
    </row>
    <row r="47" spans="1:25" x14ac:dyDescent="0.25">
      <c r="A47" s="146">
        <v>45</v>
      </c>
      <c r="B47" s="146" t="s">
        <v>136</v>
      </c>
      <c r="C47" s="152">
        <v>0</v>
      </c>
      <c r="D47" s="152">
        <v>0</v>
      </c>
      <c r="E47" s="151">
        <v>0.01</v>
      </c>
      <c r="F47" s="151">
        <v>5.5E-2</v>
      </c>
      <c r="G47" s="154">
        <f t="shared" si="4"/>
        <v>6.5000000000000002E-2</v>
      </c>
      <c r="H47" s="147">
        <v>0</v>
      </c>
      <c r="I47" s="147">
        <v>0</v>
      </c>
      <c r="J47" s="147">
        <v>0</v>
      </c>
      <c r="K47" s="147">
        <v>0</v>
      </c>
      <c r="L47" s="150">
        <f t="shared" si="5"/>
        <v>0</v>
      </c>
      <c r="M47" s="147">
        <v>0</v>
      </c>
      <c r="N47" s="147">
        <v>0</v>
      </c>
      <c r="O47" s="147">
        <v>0</v>
      </c>
      <c r="P47" s="147">
        <v>0</v>
      </c>
      <c r="Q47" s="150">
        <f t="shared" si="6"/>
        <v>0</v>
      </c>
      <c r="R47" s="104">
        <v>0</v>
      </c>
      <c r="S47" s="104">
        <v>0</v>
      </c>
      <c r="T47" s="178">
        <v>0</v>
      </c>
      <c r="U47" s="178">
        <v>0</v>
      </c>
      <c r="V47" s="150">
        <f t="shared" si="2"/>
        <v>0</v>
      </c>
      <c r="W47" s="178">
        <v>0</v>
      </c>
      <c r="X47" s="178">
        <f>'[5]Capital Importation'!$K$50</f>
        <v>8.1304340000000003E-2</v>
      </c>
      <c r="Y47" s="178">
        <v>0.49</v>
      </c>
    </row>
    <row r="48" spans="1:25" x14ac:dyDescent="0.25">
      <c r="A48" s="146">
        <v>46</v>
      </c>
      <c r="B48" s="146" t="s">
        <v>137</v>
      </c>
      <c r="C48" s="151"/>
      <c r="D48" s="151"/>
      <c r="E48" s="151"/>
      <c r="F48" s="151"/>
      <c r="G48" s="154"/>
      <c r="H48" s="147">
        <v>0</v>
      </c>
      <c r="I48" s="147">
        <v>0</v>
      </c>
      <c r="J48" s="147">
        <v>4.5572600000000005E-3</v>
      </c>
      <c r="K48" s="147">
        <v>0</v>
      </c>
      <c r="L48" s="150">
        <f t="shared" si="5"/>
        <v>4.5572600000000005E-3</v>
      </c>
      <c r="M48" s="147">
        <v>0</v>
      </c>
      <c r="N48" s="147">
        <v>0</v>
      </c>
      <c r="O48" s="147">
        <v>0</v>
      </c>
      <c r="P48" s="147">
        <v>0</v>
      </c>
      <c r="Q48" s="150">
        <f t="shared" si="6"/>
        <v>0</v>
      </c>
      <c r="R48" s="104">
        <v>0</v>
      </c>
      <c r="S48" s="104">
        <v>0</v>
      </c>
      <c r="T48" s="178">
        <v>0</v>
      </c>
      <c r="U48" s="178">
        <v>0</v>
      </c>
      <c r="V48" s="150">
        <f t="shared" si="2"/>
        <v>0</v>
      </c>
      <c r="W48" s="178">
        <v>0</v>
      </c>
      <c r="X48" s="145"/>
      <c r="Y48" s="145"/>
    </row>
    <row r="49" spans="1:25" x14ac:dyDescent="0.25">
      <c r="A49" s="146">
        <v>47</v>
      </c>
      <c r="B49" s="146" t="s">
        <v>94</v>
      </c>
      <c r="C49" s="152">
        <v>0</v>
      </c>
      <c r="D49" s="152">
        <v>0</v>
      </c>
      <c r="E49" s="151">
        <v>0.49735914000000003</v>
      </c>
      <c r="F49" s="151">
        <v>0.49706805999999998</v>
      </c>
      <c r="G49" s="154">
        <f t="shared" ref="G49:G63" si="7">SUM(C49:F49)</f>
        <v>0.99442720000000007</v>
      </c>
      <c r="H49" s="147">
        <v>22.269874999999999</v>
      </c>
      <c r="I49" s="147">
        <v>2.6315790000000002E-2</v>
      </c>
      <c r="J49" s="147">
        <v>130</v>
      </c>
      <c r="K49" s="147">
        <v>0</v>
      </c>
      <c r="L49" s="150">
        <f t="shared" si="5"/>
        <v>152.29619079</v>
      </c>
      <c r="M49" s="147">
        <v>0.34129846999999996</v>
      </c>
      <c r="N49" s="147">
        <v>0</v>
      </c>
      <c r="O49" s="147">
        <v>0</v>
      </c>
      <c r="P49" s="147">
        <v>0.34999000000000002</v>
      </c>
      <c r="Q49" s="150">
        <f t="shared" si="6"/>
        <v>0.69128846999999993</v>
      </c>
      <c r="R49" s="104">
        <v>0.75542900000000002</v>
      </c>
      <c r="S49" s="104">
        <v>0</v>
      </c>
      <c r="T49" s="178">
        <v>0.39999000000000001</v>
      </c>
      <c r="U49" s="178">
        <v>0.39999000000000001</v>
      </c>
      <c r="V49" s="150">
        <f t="shared" si="2"/>
        <v>1.555409</v>
      </c>
      <c r="W49" s="178">
        <v>0</v>
      </c>
      <c r="X49" s="145"/>
      <c r="Y49" s="178">
        <v>2.1949130000000001E-2</v>
      </c>
    </row>
    <row r="50" spans="1:25" x14ac:dyDescent="0.25">
      <c r="A50" s="146">
        <v>48</v>
      </c>
      <c r="B50" s="146" t="s">
        <v>138</v>
      </c>
      <c r="C50" s="151">
        <v>4.2441855000000004</v>
      </c>
      <c r="D50" s="151">
        <v>2.75</v>
      </c>
      <c r="E50" s="151">
        <v>16.449870000000001</v>
      </c>
      <c r="F50" s="151">
        <v>10.999968000000001</v>
      </c>
      <c r="G50" s="154">
        <f t="shared" si="7"/>
        <v>34.4440235</v>
      </c>
      <c r="H50" s="147">
        <v>9.9999749999999992</v>
      </c>
      <c r="I50" s="147">
        <v>1.38421784</v>
      </c>
      <c r="J50" s="147">
        <v>19.859819999999999</v>
      </c>
      <c r="K50" s="147">
        <v>2.50196</v>
      </c>
      <c r="L50" s="150">
        <f t="shared" si="5"/>
        <v>33.745972839999993</v>
      </c>
      <c r="M50" s="147">
        <v>0</v>
      </c>
      <c r="N50" s="147">
        <v>0</v>
      </c>
      <c r="O50" s="147">
        <v>0</v>
      </c>
      <c r="P50" s="147">
        <v>0</v>
      </c>
      <c r="Q50" s="150">
        <f t="shared" si="6"/>
        <v>0</v>
      </c>
      <c r="R50" s="104">
        <v>0</v>
      </c>
      <c r="S50" s="104">
        <v>0.5</v>
      </c>
      <c r="T50" s="178">
        <v>18.49988544</v>
      </c>
      <c r="U50" s="178">
        <v>0</v>
      </c>
      <c r="V50" s="150">
        <f t="shared" si="2"/>
        <v>18.99988544</v>
      </c>
      <c r="W50" s="178">
        <v>0</v>
      </c>
      <c r="X50" s="145"/>
      <c r="Y50" s="178">
        <v>0.8</v>
      </c>
    </row>
    <row r="51" spans="1:25" x14ac:dyDescent="0.25">
      <c r="A51" s="146">
        <v>49</v>
      </c>
      <c r="B51" s="146" t="s">
        <v>102</v>
      </c>
      <c r="C51" s="151">
        <v>2.7170794200000001</v>
      </c>
      <c r="D51" s="151">
        <v>0.34642988000000002</v>
      </c>
      <c r="E51" s="153">
        <v>1.8188900000000001E-3</v>
      </c>
      <c r="F51" s="151">
        <v>1.8288540000000002E-2</v>
      </c>
      <c r="G51" s="154">
        <f t="shared" si="7"/>
        <v>3.0836167300000001</v>
      </c>
      <c r="H51" s="147">
        <v>0</v>
      </c>
      <c r="I51" s="147">
        <v>0</v>
      </c>
      <c r="J51" s="147">
        <v>0</v>
      </c>
      <c r="K51" s="147">
        <v>5.0000000000000001E-3</v>
      </c>
      <c r="L51" s="150">
        <f t="shared" si="5"/>
        <v>5.0000000000000001E-3</v>
      </c>
      <c r="M51" s="147">
        <v>0</v>
      </c>
      <c r="N51" s="147">
        <v>0</v>
      </c>
      <c r="O51" s="147">
        <v>0</v>
      </c>
      <c r="P51" s="147">
        <v>2.2350099999999998E-2</v>
      </c>
      <c r="Q51" s="150">
        <f t="shared" si="6"/>
        <v>2.2350099999999998E-2</v>
      </c>
      <c r="R51" s="104">
        <v>2.0836439999999998E-2</v>
      </c>
      <c r="S51" s="104">
        <v>0</v>
      </c>
      <c r="T51" s="178">
        <v>7.3161130000000005E-2</v>
      </c>
      <c r="U51" s="178">
        <v>0</v>
      </c>
      <c r="V51" s="150">
        <f t="shared" si="2"/>
        <v>9.3997570000000003E-2</v>
      </c>
      <c r="W51" s="178">
        <v>0</v>
      </c>
      <c r="X51" s="178">
        <f>'[5]Capital Importation'!$K$54</f>
        <v>6.1598839999999995E-2</v>
      </c>
      <c r="Y51" s="178">
        <v>5.8847190000000001E-2</v>
      </c>
    </row>
    <row r="52" spans="1:25" x14ac:dyDescent="0.25">
      <c r="A52" s="146">
        <v>50</v>
      </c>
      <c r="B52" s="146" t="s">
        <v>99</v>
      </c>
      <c r="C52" s="151">
        <v>2.1428220000000001E-2</v>
      </c>
      <c r="D52" s="151">
        <v>0.27292746999999995</v>
      </c>
      <c r="E52" s="151">
        <v>1.2664623899999998</v>
      </c>
      <c r="F52" s="151">
        <v>0.65308385999999996</v>
      </c>
      <c r="G52" s="154">
        <f t="shared" si="7"/>
        <v>2.2139019399999995</v>
      </c>
      <c r="H52" s="147">
        <v>1.83464183</v>
      </c>
      <c r="I52" s="147">
        <v>0.1341299</v>
      </c>
      <c r="J52" s="147">
        <v>1.2064560699999998</v>
      </c>
      <c r="K52" s="147">
        <v>0.14972615</v>
      </c>
      <c r="L52" s="150">
        <f t="shared" si="5"/>
        <v>3.3249539500000003</v>
      </c>
      <c r="M52" s="147">
        <v>7.1714429999999996E-2</v>
      </c>
      <c r="N52" s="147">
        <v>7.3179640000000004E-2</v>
      </c>
      <c r="O52" s="147">
        <v>0</v>
      </c>
      <c r="P52" s="147">
        <v>6.9318419999999992E-2</v>
      </c>
      <c r="Q52" s="150">
        <f t="shared" si="6"/>
        <v>0.21421248999999998</v>
      </c>
      <c r="R52" s="104">
        <v>0</v>
      </c>
      <c r="S52" s="104">
        <v>0</v>
      </c>
      <c r="T52" s="178">
        <v>0.10106180000000001</v>
      </c>
      <c r="U52" s="178">
        <v>0</v>
      </c>
      <c r="V52" s="150">
        <f t="shared" si="2"/>
        <v>0.10106180000000001</v>
      </c>
      <c r="W52" s="178">
        <v>0</v>
      </c>
      <c r="X52" s="145"/>
      <c r="Y52" s="145"/>
    </row>
    <row r="53" spans="1:25" x14ac:dyDescent="0.25">
      <c r="A53" s="146">
        <v>51</v>
      </c>
      <c r="B53" s="146" t="s">
        <v>139</v>
      </c>
      <c r="C53" s="151">
        <v>7.9972000000000001E-2</v>
      </c>
      <c r="D53" s="152">
        <v>0</v>
      </c>
      <c r="E53" s="153">
        <v>0</v>
      </c>
      <c r="F53" s="151"/>
      <c r="G53" s="154">
        <f t="shared" si="7"/>
        <v>7.9972000000000001E-2</v>
      </c>
      <c r="H53" s="147">
        <v>0</v>
      </c>
      <c r="I53" s="147">
        <v>0</v>
      </c>
      <c r="J53" s="147">
        <v>0</v>
      </c>
      <c r="K53" s="147">
        <v>0</v>
      </c>
      <c r="L53" s="150">
        <f t="shared" si="5"/>
        <v>0</v>
      </c>
      <c r="M53" s="147">
        <v>0</v>
      </c>
      <c r="N53" s="147">
        <v>0</v>
      </c>
      <c r="O53" s="147">
        <v>0</v>
      </c>
      <c r="P53" s="147">
        <v>0</v>
      </c>
      <c r="Q53" s="150">
        <f t="shared" si="6"/>
        <v>0</v>
      </c>
      <c r="R53" s="104">
        <v>0</v>
      </c>
      <c r="S53" s="104">
        <v>0</v>
      </c>
      <c r="T53" s="178">
        <v>0</v>
      </c>
      <c r="U53" s="178">
        <v>0</v>
      </c>
      <c r="V53" s="150">
        <f t="shared" si="2"/>
        <v>0</v>
      </c>
      <c r="W53" s="178">
        <v>0</v>
      </c>
      <c r="X53" s="145"/>
      <c r="Y53" s="145"/>
    </row>
    <row r="54" spans="1:25" x14ac:dyDescent="0.25">
      <c r="A54" s="146">
        <v>52</v>
      </c>
      <c r="B54" s="146" t="s">
        <v>101</v>
      </c>
      <c r="C54" s="151">
        <v>0.10208</v>
      </c>
      <c r="D54" s="151">
        <v>0.46882822999999996</v>
      </c>
      <c r="E54" s="151">
        <v>1.1083457400000001</v>
      </c>
      <c r="F54" s="151"/>
      <c r="G54" s="154">
        <f t="shared" si="7"/>
        <v>1.67925397</v>
      </c>
      <c r="H54" s="147">
        <v>3.0000000000000001E-3</v>
      </c>
      <c r="I54" s="147">
        <v>1E-3</v>
      </c>
      <c r="J54" s="147">
        <v>0</v>
      </c>
      <c r="K54" s="147">
        <v>0</v>
      </c>
      <c r="L54" s="150">
        <f t="shared" si="5"/>
        <v>4.0000000000000001E-3</v>
      </c>
      <c r="M54" s="147">
        <v>0</v>
      </c>
      <c r="N54" s="147">
        <v>0</v>
      </c>
      <c r="O54" s="147">
        <v>0</v>
      </c>
      <c r="P54" s="147">
        <v>2.4330900000000003E-2</v>
      </c>
      <c r="Q54" s="150">
        <f t="shared" si="6"/>
        <v>2.4330900000000003E-2</v>
      </c>
      <c r="R54" s="104">
        <v>0.24038461999999999</v>
      </c>
      <c r="S54" s="104">
        <v>0</v>
      </c>
      <c r="T54" s="178">
        <v>0</v>
      </c>
      <c r="U54" s="178">
        <v>4.4451807699999994</v>
      </c>
      <c r="V54" s="150">
        <f t="shared" si="2"/>
        <v>4.6855653899999998</v>
      </c>
      <c r="W54" s="178">
        <v>0.65217392000000007</v>
      </c>
      <c r="X54" s="178">
        <f>'[5]Capital Importation'!$K$57</f>
        <v>3.7634408599999998</v>
      </c>
      <c r="Y54" s="178">
        <v>2.5117627300000001</v>
      </c>
    </row>
    <row r="55" spans="1:25" x14ac:dyDescent="0.25">
      <c r="A55" s="146">
        <v>53</v>
      </c>
      <c r="B55" s="146" t="s">
        <v>140</v>
      </c>
      <c r="C55" s="151">
        <v>1.0349999999999999</v>
      </c>
      <c r="D55" s="151">
        <v>5.1060549999999996</v>
      </c>
      <c r="E55" s="151">
        <v>7.0000000000000007E-2</v>
      </c>
      <c r="F55" s="151">
        <v>23.346061550000002</v>
      </c>
      <c r="G55" s="154">
        <f t="shared" si="7"/>
        <v>29.557116550000003</v>
      </c>
      <c r="H55" s="147">
        <v>20.585899999999999</v>
      </c>
      <c r="I55" s="147">
        <v>0</v>
      </c>
      <c r="J55" s="147">
        <v>0.10736808</v>
      </c>
      <c r="K55" s="147">
        <v>0</v>
      </c>
      <c r="L55" s="150">
        <f t="shared" si="5"/>
        <v>20.693268079999999</v>
      </c>
      <c r="M55" s="147">
        <v>0.17003464000000001</v>
      </c>
      <c r="N55" s="147">
        <v>0</v>
      </c>
      <c r="O55" s="147">
        <v>0</v>
      </c>
      <c r="P55" s="147">
        <v>0</v>
      </c>
      <c r="Q55" s="150">
        <f t="shared" si="6"/>
        <v>0.17003464000000001</v>
      </c>
      <c r="R55" s="104">
        <v>0</v>
      </c>
      <c r="S55" s="104">
        <v>6.3178999999999996E-3</v>
      </c>
      <c r="T55" s="178">
        <v>0</v>
      </c>
      <c r="U55" s="178">
        <v>0</v>
      </c>
      <c r="V55" s="150">
        <f t="shared" si="2"/>
        <v>6.3178999999999996E-3</v>
      </c>
      <c r="W55" s="178">
        <v>0</v>
      </c>
      <c r="X55" s="145"/>
      <c r="Y55" s="178">
        <v>1.990838E-2</v>
      </c>
    </row>
    <row r="56" spans="1:25" x14ac:dyDescent="0.25">
      <c r="A56" s="146">
        <v>54</v>
      </c>
      <c r="B56" s="146" t="s">
        <v>141</v>
      </c>
      <c r="C56" s="152">
        <v>0</v>
      </c>
      <c r="D56" s="152">
        <v>0</v>
      </c>
      <c r="E56" s="153">
        <v>0</v>
      </c>
      <c r="F56" s="151"/>
      <c r="G56" s="154">
        <f t="shared" si="7"/>
        <v>0</v>
      </c>
      <c r="H56" s="147">
        <v>0</v>
      </c>
      <c r="I56" s="147">
        <v>0</v>
      </c>
      <c r="J56" s="147">
        <v>0</v>
      </c>
      <c r="K56" s="147">
        <v>0</v>
      </c>
      <c r="L56" s="150">
        <f t="shared" si="5"/>
        <v>0</v>
      </c>
      <c r="M56" s="147">
        <v>0</v>
      </c>
      <c r="N56" s="147">
        <v>0</v>
      </c>
      <c r="O56" s="147">
        <v>0</v>
      </c>
      <c r="P56" s="147">
        <v>0</v>
      </c>
      <c r="Q56" s="150">
        <f t="shared" si="6"/>
        <v>0</v>
      </c>
      <c r="R56" s="104">
        <v>0</v>
      </c>
      <c r="S56" s="104">
        <v>0</v>
      </c>
      <c r="T56" s="178">
        <v>0</v>
      </c>
      <c r="U56" s="178">
        <v>0</v>
      </c>
      <c r="V56" s="150">
        <f t="shared" si="2"/>
        <v>0</v>
      </c>
      <c r="W56" s="178">
        <v>0</v>
      </c>
      <c r="X56" s="145"/>
      <c r="Y56" s="145"/>
    </row>
    <row r="57" spans="1:25" x14ac:dyDescent="0.25">
      <c r="A57" s="146">
        <v>55</v>
      </c>
      <c r="B57" s="146" t="s">
        <v>142</v>
      </c>
      <c r="C57" s="152">
        <v>0</v>
      </c>
      <c r="D57" s="152">
        <v>0</v>
      </c>
      <c r="E57" s="153">
        <v>0</v>
      </c>
      <c r="F57" s="151"/>
      <c r="G57" s="154">
        <f t="shared" si="7"/>
        <v>0</v>
      </c>
      <c r="H57" s="147">
        <v>0</v>
      </c>
      <c r="I57" s="147">
        <v>0.1</v>
      </c>
      <c r="J57" s="147">
        <v>0</v>
      </c>
      <c r="K57" s="147">
        <v>0</v>
      </c>
      <c r="L57" s="150">
        <f t="shared" si="5"/>
        <v>0.1</v>
      </c>
      <c r="M57" s="147">
        <v>0</v>
      </c>
      <c r="N57" s="147">
        <v>0</v>
      </c>
      <c r="O57" s="147">
        <v>0</v>
      </c>
      <c r="P57" s="147">
        <v>0</v>
      </c>
      <c r="Q57" s="150">
        <f t="shared" si="6"/>
        <v>0</v>
      </c>
      <c r="R57" s="104">
        <v>0</v>
      </c>
      <c r="S57" s="104">
        <v>0</v>
      </c>
      <c r="T57" s="178">
        <v>0</v>
      </c>
      <c r="U57" s="178">
        <v>0</v>
      </c>
      <c r="V57" s="150">
        <f t="shared" si="2"/>
        <v>0</v>
      </c>
      <c r="W57" s="178">
        <v>0</v>
      </c>
      <c r="X57" s="145"/>
      <c r="Y57" s="145"/>
    </row>
    <row r="58" spans="1:25" x14ac:dyDescent="0.25">
      <c r="A58" s="146">
        <v>56</v>
      </c>
      <c r="B58" s="146" t="s">
        <v>143</v>
      </c>
      <c r="C58" s="152">
        <v>0</v>
      </c>
      <c r="D58" s="152">
        <v>0</v>
      </c>
      <c r="E58" s="151">
        <v>0.2</v>
      </c>
      <c r="F58" s="151"/>
      <c r="G58" s="154">
        <f t="shared" si="7"/>
        <v>0.2</v>
      </c>
      <c r="H58" s="147">
        <v>0.12681400000000001</v>
      </c>
      <c r="I58" s="147">
        <v>1.20645351</v>
      </c>
      <c r="J58" s="147">
        <v>0</v>
      </c>
      <c r="K58" s="147">
        <v>0.13666800000000001</v>
      </c>
      <c r="L58" s="150">
        <f t="shared" si="5"/>
        <v>1.46993551</v>
      </c>
      <c r="M58" s="147">
        <v>5.5212999999999998E-2</v>
      </c>
      <c r="N58" s="147">
        <v>0.105</v>
      </c>
      <c r="O58" s="147">
        <v>0</v>
      </c>
      <c r="P58" s="147">
        <v>0</v>
      </c>
      <c r="Q58" s="150">
        <f t="shared" si="6"/>
        <v>0.16021299999999999</v>
      </c>
      <c r="R58" s="104">
        <v>0</v>
      </c>
      <c r="S58" s="104">
        <v>0</v>
      </c>
      <c r="T58" s="178">
        <v>0</v>
      </c>
      <c r="U58" s="178">
        <v>0</v>
      </c>
      <c r="V58" s="150">
        <f t="shared" si="2"/>
        <v>0</v>
      </c>
      <c r="W58" s="178">
        <v>0.28094000000000002</v>
      </c>
      <c r="X58" s="178">
        <f>'[5]Capital Importation'!$K$61</f>
        <v>8.9990000000000001E-2</v>
      </c>
      <c r="Y58" s="178">
        <v>0.16497999999999999</v>
      </c>
    </row>
    <row r="59" spans="1:25" x14ac:dyDescent="0.25">
      <c r="A59" s="146">
        <v>57</v>
      </c>
      <c r="B59" s="146" t="s">
        <v>144</v>
      </c>
      <c r="C59" s="152">
        <v>0</v>
      </c>
      <c r="D59" s="152">
        <v>0</v>
      </c>
      <c r="E59" s="153">
        <v>0</v>
      </c>
      <c r="F59" s="151"/>
      <c r="G59" s="154">
        <f t="shared" si="7"/>
        <v>0</v>
      </c>
      <c r="H59" s="147">
        <v>0.28055555999999998</v>
      </c>
      <c r="I59" s="147">
        <v>9.0399999999999994E-2</v>
      </c>
      <c r="J59" s="147">
        <v>0</v>
      </c>
      <c r="K59" s="147">
        <v>0</v>
      </c>
      <c r="L59" s="150">
        <f t="shared" si="5"/>
        <v>0.37095555999999996</v>
      </c>
      <c r="M59" s="147">
        <v>0</v>
      </c>
      <c r="N59" s="147">
        <v>0</v>
      </c>
      <c r="O59" s="147">
        <v>0</v>
      </c>
      <c r="P59" s="147">
        <v>0</v>
      </c>
      <c r="Q59" s="150">
        <f t="shared" si="6"/>
        <v>0</v>
      </c>
      <c r="R59" s="104">
        <v>0</v>
      </c>
      <c r="S59" s="104">
        <v>0</v>
      </c>
      <c r="T59" s="178">
        <v>0</v>
      </c>
      <c r="U59" s="178">
        <v>0</v>
      </c>
      <c r="V59" s="150">
        <f t="shared" si="2"/>
        <v>0</v>
      </c>
      <c r="W59" s="178">
        <v>0</v>
      </c>
      <c r="X59" s="145"/>
      <c r="Y59" s="145"/>
    </row>
    <row r="60" spans="1:25" x14ac:dyDescent="0.25">
      <c r="A60" s="146">
        <v>58</v>
      </c>
      <c r="B60" s="146" t="s">
        <v>145</v>
      </c>
      <c r="C60" s="151">
        <v>1.1649700000000001</v>
      </c>
      <c r="D60" s="151">
        <v>2.2517459999999998</v>
      </c>
      <c r="E60" s="151">
        <v>3.3713220000000002</v>
      </c>
      <c r="F60" s="151">
        <v>2.9478819999999999</v>
      </c>
      <c r="G60" s="154">
        <f t="shared" si="7"/>
        <v>9.7359200000000001</v>
      </c>
      <c r="H60" s="147">
        <v>0.629023</v>
      </c>
      <c r="I60" s="147">
        <v>1.079915</v>
      </c>
      <c r="J60" s="147">
        <v>2.6286900000000002</v>
      </c>
      <c r="K60" s="147">
        <v>2.7199999999999998E-2</v>
      </c>
      <c r="L60" s="150">
        <f t="shared" si="5"/>
        <v>4.3648280000000002</v>
      </c>
      <c r="M60" s="147">
        <v>0.161855</v>
      </c>
      <c r="N60" s="147">
        <v>3.6944999999999999E-2</v>
      </c>
      <c r="O60" s="147">
        <v>2.13496</v>
      </c>
      <c r="P60" s="147">
        <v>0</v>
      </c>
      <c r="Q60" s="150">
        <f t="shared" si="6"/>
        <v>2.3337599999999998</v>
      </c>
      <c r="R60" s="104">
        <v>1.6951499999999999</v>
      </c>
      <c r="S60" s="104">
        <v>4.9965000000000002E-2</v>
      </c>
      <c r="T60" s="178">
        <v>1.0622069999999999</v>
      </c>
      <c r="U60" s="178">
        <v>1.9377930000000001</v>
      </c>
      <c r="V60" s="150">
        <f t="shared" si="2"/>
        <v>4.7451150000000002</v>
      </c>
      <c r="W60" s="178">
        <v>0</v>
      </c>
      <c r="X60" s="178">
        <f>'[5]Capital Importation'!$K$63</f>
        <v>0.4264</v>
      </c>
      <c r="Y60" s="178">
        <v>0.69997500000000001</v>
      </c>
    </row>
    <row r="61" spans="1:25" x14ac:dyDescent="0.25">
      <c r="A61" s="146">
        <v>59</v>
      </c>
      <c r="B61" s="146" t="s">
        <v>146</v>
      </c>
      <c r="C61" s="152">
        <v>0</v>
      </c>
      <c r="D61" s="152">
        <v>0</v>
      </c>
      <c r="E61" s="153">
        <v>0</v>
      </c>
      <c r="F61" s="151"/>
      <c r="G61" s="154">
        <f t="shared" si="7"/>
        <v>0</v>
      </c>
      <c r="H61" s="147">
        <v>0</v>
      </c>
      <c r="I61" s="147">
        <v>0</v>
      </c>
      <c r="J61" s="147">
        <v>0</v>
      </c>
      <c r="K61" s="147">
        <v>0</v>
      </c>
      <c r="L61" s="150">
        <f t="shared" si="5"/>
        <v>0</v>
      </c>
      <c r="M61" s="147">
        <v>0</v>
      </c>
      <c r="N61" s="147">
        <v>0</v>
      </c>
      <c r="O61" s="147">
        <v>0</v>
      </c>
      <c r="P61" s="147">
        <v>0</v>
      </c>
      <c r="Q61" s="150">
        <f t="shared" si="6"/>
        <v>0</v>
      </c>
      <c r="R61" s="104">
        <v>0</v>
      </c>
      <c r="S61" s="104">
        <v>0</v>
      </c>
      <c r="T61" s="178">
        <v>0</v>
      </c>
      <c r="U61" s="178">
        <v>0</v>
      </c>
      <c r="V61" s="150">
        <f t="shared" si="2"/>
        <v>0</v>
      </c>
      <c r="W61" s="178">
        <v>0</v>
      </c>
      <c r="X61" s="145"/>
      <c r="Y61" s="145"/>
    </row>
    <row r="62" spans="1:25" x14ac:dyDescent="0.25">
      <c r="A62" s="146">
        <v>60</v>
      </c>
      <c r="B62" s="146" t="s">
        <v>147</v>
      </c>
      <c r="C62" s="152">
        <v>0</v>
      </c>
      <c r="D62" s="152">
        <v>0</v>
      </c>
      <c r="E62" s="153">
        <v>0</v>
      </c>
      <c r="F62" s="151"/>
      <c r="G62" s="154">
        <f t="shared" si="7"/>
        <v>0</v>
      </c>
      <c r="H62" s="147">
        <v>0</v>
      </c>
      <c r="I62" s="147">
        <v>0</v>
      </c>
      <c r="J62" s="147">
        <v>0</v>
      </c>
      <c r="K62" s="147">
        <v>0</v>
      </c>
      <c r="L62" s="150">
        <f t="shared" si="5"/>
        <v>0</v>
      </c>
      <c r="M62" s="147">
        <v>0</v>
      </c>
      <c r="N62" s="147">
        <v>0</v>
      </c>
      <c r="O62" s="147">
        <v>0</v>
      </c>
      <c r="P62" s="147">
        <v>0</v>
      </c>
      <c r="Q62" s="150">
        <f t="shared" si="6"/>
        <v>0</v>
      </c>
      <c r="R62" s="104">
        <v>0</v>
      </c>
      <c r="S62" s="104">
        <v>0</v>
      </c>
      <c r="T62" s="178">
        <v>0</v>
      </c>
      <c r="U62" s="178">
        <v>0</v>
      </c>
      <c r="V62" s="150">
        <f t="shared" si="2"/>
        <v>0</v>
      </c>
      <c r="W62" s="178">
        <v>0</v>
      </c>
      <c r="X62" s="145"/>
      <c r="Y62" s="145"/>
    </row>
    <row r="63" spans="1:25" x14ac:dyDescent="0.25">
      <c r="A63" s="146">
        <v>61</v>
      </c>
      <c r="B63" s="146" t="s">
        <v>76</v>
      </c>
      <c r="C63" s="151">
        <v>41.820749840000005</v>
      </c>
      <c r="D63" s="151">
        <v>46.028428220000009</v>
      </c>
      <c r="E63" s="151">
        <v>23.73600047</v>
      </c>
      <c r="F63" s="151">
        <v>15.35237416</v>
      </c>
      <c r="G63" s="154">
        <f t="shared" si="7"/>
        <v>126.93755269</v>
      </c>
      <c r="H63" s="147">
        <v>27.06245375</v>
      </c>
      <c r="I63" s="147">
        <v>0.57978974999999999</v>
      </c>
      <c r="J63" s="147">
        <v>10.5360558</v>
      </c>
      <c r="K63" s="147">
        <v>13.10733312</v>
      </c>
      <c r="L63" s="150">
        <f t="shared" si="5"/>
        <v>51.285632419999999</v>
      </c>
      <c r="M63" s="147">
        <v>8.6531158000000001</v>
      </c>
      <c r="N63" s="147">
        <v>2.3781048300000003</v>
      </c>
      <c r="O63" s="147">
        <v>1.1251707099999999</v>
      </c>
      <c r="P63" s="147">
        <v>61.887626279999992</v>
      </c>
      <c r="Q63" s="150">
        <f t="shared" si="6"/>
        <v>74.044017619999991</v>
      </c>
      <c r="R63" s="104">
        <v>3.5693849100000001</v>
      </c>
      <c r="S63" s="104">
        <v>26.272659259999998</v>
      </c>
      <c r="T63" s="178">
        <v>2.7106565800000002</v>
      </c>
      <c r="U63" s="178">
        <v>3.0848622800000003</v>
      </c>
      <c r="V63" s="150">
        <f t="shared" si="2"/>
        <v>35.637563030000003</v>
      </c>
      <c r="W63" s="178">
        <v>2.4052691299999998</v>
      </c>
      <c r="X63" s="178">
        <f>'[5]Capital Importation'!$K$66</f>
        <v>0.48068640000000001</v>
      </c>
      <c r="Y63" s="178">
        <v>2.6921817000000003</v>
      </c>
    </row>
    <row r="64" spans="1:25" x14ac:dyDescent="0.25">
      <c r="A64" s="146">
        <v>62</v>
      </c>
      <c r="B64" s="146" t="s">
        <v>148</v>
      </c>
      <c r="C64" s="151"/>
      <c r="D64" s="151"/>
      <c r="E64" s="151"/>
      <c r="F64" s="151"/>
      <c r="G64" s="154"/>
      <c r="H64" s="147">
        <v>0</v>
      </c>
      <c r="I64" s="147">
        <v>1.789785</v>
      </c>
      <c r="J64" s="147">
        <v>0</v>
      </c>
      <c r="K64" s="147">
        <v>0</v>
      </c>
      <c r="L64" s="150">
        <f t="shared" si="5"/>
        <v>1.789785</v>
      </c>
      <c r="M64" s="147">
        <v>0</v>
      </c>
      <c r="N64" s="147">
        <v>0</v>
      </c>
      <c r="O64" s="147">
        <v>0</v>
      </c>
      <c r="P64" s="147">
        <v>0</v>
      </c>
      <c r="Q64" s="150">
        <f t="shared" si="6"/>
        <v>0</v>
      </c>
      <c r="R64" s="104">
        <v>0</v>
      </c>
      <c r="S64" s="104">
        <v>0</v>
      </c>
      <c r="T64" s="178">
        <v>0</v>
      </c>
      <c r="U64" s="178">
        <v>0</v>
      </c>
      <c r="V64" s="150">
        <f t="shared" si="2"/>
        <v>0</v>
      </c>
      <c r="W64" s="178">
        <v>0</v>
      </c>
      <c r="X64" s="145"/>
      <c r="Y64" s="145"/>
    </row>
    <row r="65" spans="1:25" x14ac:dyDescent="0.25">
      <c r="A65" s="146">
        <v>63</v>
      </c>
      <c r="B65" s="146" t="s">
        <v>149</v>
      </c>
      <c r="C65" s="152">
        <v>0</v>
      </c>
      <c r="D65" s="152">
        <v>0</v>
      </c>
      <c r="E65" s="153">
        <v>0</v>
      </c>
      <c r="F65" s="151"/>
      <c r="G65" s="154">
        <f t="shared" ref="G65:G79" si="8">SUM(C65:F65)</f>
        <v>0</v>
      </c>
      <c r="H65" s="147">
        <v>0</v>
      </c>
      <c r="I65" s="147">
        <v>0</v>
      </c>
      <c r="J65" s="147">
        <v>0</v>
      </c>
      <c r="K65" s="147">
        <v>0</v>
      </c>
      <c r="L65" s="150">
        <f t="shared" si="5"/>
        <v>0</v>
      </c>
      <c r="M65" s="147">
        <v>0</v>
      </c>
      <c r="N65" s="147">
        <v>0</v>
      </c>
      <c r="O65" s="147">
        <v>0.1</v>
      </c>
      <c r="P65" s="147">
        <v>0</v>
      </c>
      <c r="Q65" s="150">
        <f t="shared" si="6"/>
        <v>0.1</v>
      </c>
      <c r="R65" s="104">
        <v>0</v>
      </c>
      <c r="S65" s="104">
        <v>0.05</v>
      </c>
      <c r="T65" s="178">
        <v>0</v>
      </c>
      <c r="U65" s="178">
        <v>0</v>
      </c>
      <c r="V65" s="150">
        <f t="shared" si="2"/>
        <v>0.05</v>
      </c>
      <c r="W65" s="178">
        <v>0</v>
      </c>
      <c r="X65" s="145"/>
      <c r="Y65" s="178">
        <v>1.0491604299999999</v>
      </c>
    </row>
    <row r="66" spans="1:25" x14ac:dyDescent="0.25">
      <c r="A66" s="146">
        <v>64</v>
      </c>
      <c r="B66" s="146" t="s">
        <v>150</v>
      </c>
      <c r="C66" s="152"/>
      <c r="D66" s="152"/>
      <c r="E66" s="153"/>
      <c r="F66" s="151">
        <v>0.12584805999999998</v>
      </c>
      <c r="G66" s="154">
        <f t="shared" si="8"/>
        <v>0.12584805999999998</v>
      </c>
      <c r="H66" s="147">
        <v>0</v>
      </c>
      <c r="I66" s="147">
        <v>0</v>
      </c>
      <c r="J66" s="147">
        <v>0</v>
      </c>
      <c r="K66" s="147">
        <v>0</v>
      </c>
      <c r="L66" s="150">
        <f t="shared" si="5"/>
        <v>0</v>
      </c>
      <c r="M66" s="147">
        <v>0</v>
      </c>
      <c r="N66" s="147">
        <v>0</v>
      </c>
      <c r="O66" s="147">
        <v>0</v>
      </c>
      <c r="P66" s="147">
        <v>0</v>
      </c>
      <c r="Q66" s="150">
        <f t="shared" si="6"/>
        <v>0</v>
      </c>
      <c r="R66" s="104">
        <v>0</v>
      </c>
      <c r="S66" s="104">
        <v>0</v>
      </c>
      <c r="T66" s="178">
        <v>0</v>
      </c>
      <c r="U66" s="178">
        <v>0</v>
      </c>
      <c r="V66" s="150">
        <f t="shared" si="2"/>
        <v>0</v>
      </c>
      <c r="W66" s="178">
        <v>0</v>
      </c>
      <c r="X66" s="145"/>
      <c r="Y66" s="145"/>
    </row>
    <row r="67" spans="1:25" x14ac:dyDescent="0.25">
      <c r="A67" s="146">
        <v>65</v>
      </c>
      <c r="B67" s="146" t="s">
        <v>95</v>
      </c>
      <c r="C67" s="151">
        <v>0.12642455</v>
      </c>
      <c r="D67" s="151">
        <v>0.05</v>
      </c>
      <c r="E67" s="153">
        <v>0</v>
      </c>
      <c r="F67" s="151">
        <v>0.241508</v>
      </c>
      <c r="G67" s="154">
        <f t="shared" si="8"/>
        <v>0.41793255000000001</v>
      </c>
      <c r="H67" s="147">
        <v>0</v>
      </c>
      <c r="I67" s="147">
        <v>0</v>
      </c>
      <c r="J67" s="147">
        <v>1.405E-2</v>
      </c>
      <c r="K67" s="147">
        <v>0.107364</v>
      </c>
      <c r="L67" s="150">
        <f t="shared" si="5"/>
        <v>0.12141399999999999</v>
      </c>
      <c r="M67" s="147">
        <v>3.8350000000000002E-2</v>
      </c>
      <c r="N67" s="147">
        <v>0</v>
      </c>
      <c r="O67" s="147">
        <v>4.4948000000000002E-2</v>
      </c>
      <c r="P67" s="147">
        <v>0.34367339000000002</v>
      </c>
      <c r="Q67" s="150">
        <f t="shared" si="6"/>
        <v>0.42697139000000006</v>
      </c>
      <c r="R67" s="104">
        <v>0</v>
      </c>
      <c r="S67" s="104">
        <v>1.1514236499999999</v>
      </c>
      <c r="T67" s="178">
        <v>1.0126495</v>
      </c>
      <c r="U67" s="178">
        <v>0.25961129999999999</v>
      </c>
      <c r="V67" s="150">
        <f t="shared" si="2"/>
        <v>2.4236844500000001</v>
      </c>
      <c r="W67" s="178">
        <v>0</v>
      </c>
      <c r="X67" s="145"/>
      <c r="Y67" s="145"/>
    </row>
    <row r="68" spans="1:25" x14ac:dyDescent="0.25">
      <c r="A68" s="146">
        <v>66</v>
      </c>
      <c r="B68" s="146" t="s">
        <v>151</v>
      </c>
      <c r="C68" s="152">
        <v>0</v>
      </c>
      <c r="D68" s="151">
        <v>1.9937777800000001</v>
      </c>
      <c r="E68" s="151">
        <v>0.83</v>
      </c>
      <c r="F68" s="151">
        <v>3.0050634999999999</v>
      </c>
      <c r="G68" s="154">
        <f t="shared" si="8"/>
        <v>5.8288412799999998</v>
      </c>
      <c r="H68" s="147">
        <v>0</v>
      </c>
      <c r="I68" s="147">
        <v>0</v>
      </c>
      <c r="J68" s="147">
        <v>0.71778500000000001</v>
      </c>
      <c r="K68" s="147">
        <v>0</v>
      </c>
      <c r="L68" s="150">
        <f t="shared" ref="L68:L99" si="9">SUM(H68:K68)</f>
        <v>0.71778500000000001</v>
      </c>
      <c r="M68" s="147">
        <v>0</v>
      </c>
      <c r="N68" s="147">
        <v>0</v>
      </c>
      <c r="O68" s="147">
        <v>0</v>
      </c>
      <c r="P68" s="147">
        <v>0</v>
      </c>
      <c r="Q68" s="150">
        <f t="shared" ref="Q68:Q99" si="10">SUM(M68:P68)</f>
        <v>0</v>
      </c>
      <c r="R68" s="104">
        <v>0</v>
      </c>
      <c r="S68" s="104">
        <v>0</v>
      </c>
      <c r="T68" s="178">
        <v>0</v>
      </c>
      <c r="U68" s="178">
        <v>0</v>
      </c>
      <c r="V68" s="150">
        <f t="shared" ref="V68:V117" si="11">SUM(R68:U68)</f>
        <v>0</v>
      </c>
      <c r="W68" s="178">
        <v>1.4999899999999999</v>
      </c>
      <c r="X68" s="145"/>
      <c r="Y68" s="178">
        <v>0.49996499999999999</v>
      </c>
    </row>
    <row r="69" spans="1:25" x14ac:dyDescent="0.25">
      <c r="A69" s="146">
        <v>67</v>
      </c>
      <c r="B69" s="146" t="s">
        <v>152</v>
      </c>
      <c r="C69" s="151">
        <v>0.15</v>
      </c>
      <c r="D69" s="152">
        <v>0</v>
      </c>
      <c r="E69" s="153">
        <v>0</v>
      </c>
      <c r="F69" s="151"/>
      <c r="G69" s="154">
        <f t="shared" si="8"/>
        <v>0.15</v>
      </c>
      <c r="H69" s="147">
        <v>0</v>
      </c>
      <c r="I69" s="147">
        <v>0</v>
      </c>
      <c r="J69" s="147">
        <v>0</v>
      </c>
      <c r="K69" s="147">
        <v>0</v>
      </c>
      <c r="L69" s="150">
        <f t="shared" si="9"/>
        <v>0</v>
      </c>
      <c r="M69" s="147">
        <v>0</v>
      </c>
      <c r="N69" s="147">
        <v>0</v>
      </c>
      <c r="O69" s="147">
        <v>0</v>
      </c>
      <c r="P69" s="147">
        <v>0</v>
      </c>
      <c r="Q69" s="150">
        <f t="shared" si="10"/>
        <v>0</v>
      </c>
      <c r="R69" s="104">
        <v>0</v>
      </c>
      <c r="S69" s="104">
        <v>0</v>
      </c>
      <c r="T69" s="178">
        <v>0</v>
      </c>
      <c r="U69" s="178">
        <v>0</v>
      </c>
      <c r="V69" s="150">
        <f t="shared" si="11"/>
        <v>0</v>
      </c>
      <c r="W69" s="178">
        <v>0</v>
      </c>
      <c r="X69" s="145"/>
      <c r="Y69" s="145"/>
    </row>
    <row r="70" spans="1:25" x14ac:dyDescent="0.25">
      <c r="A70" s="146">
        <v>68</v>
      </c>
      <c r="B70" s="146" t="s">
        <v>68</v>
      </c>
      <c r="C70" s="151">
        <v>274.46726808</v>
      </c>
      <c r="D70" s="151">
        <v>130.41658941</v>
      </c>
      <c r="E70" s="151">
        <v>161.41335858000002</v>
      </c>
      <c r="F70" s="151">
        <v>78.305552789999993</v>
      </c>
      <c r="G70" s="154">
        <f t="shared" si="8"/>
        <v>644.60276885999997</v>
      </c>
      <c r="H70" s="147">
        <v>224.78390637999999</v>
      </c>
      <c r="I70" s="147">
        <v>16.525877550000001</v>
      </c>
      <c r="J70" s="147">
        <v>60.533211940000001</v>
      </c>
      <c r="K70" s="147">
        <v>64.846900480000002</v>
      </c>
      <c r="L70" s="150">
        <f t="shared" si="9"/>
        <v>366.68989634999997</v>
      </c>
      <c r="M70" s="147">
        <v>33.175796800000001</v>
      </c>
      <c r="N70" s="147">
        <v>10.00102066</v>
      </c>
      <c r="O70" s="147">
        <v>36.27565603</v>
      </c>
      <c r="P70" s="147">
        <v>611.45339285</v>
      </c>
      <c r="Q70" s="150">
        <f t="shared" si="10"/>
        <v>690.90586633999999</v>
      </c>
      <c r="R70" s="104">
        <v>81.502132450000005</v>
      </c>
      <c r="S70" s="104">
        <v>42.908102469999996</v>
      </c>
      <c r="T70" s="178">
        <v>42.727898909999993</v>
      </c>
      <c r="U70" s="178">
        <v>41.518936319999995</v>
      </c>
      <c r="V70" s="150">
        <f t="shared" si="11"/>
        <v>208.65707014999998</v>
      </c>
      <c r="W70" s="178">
        <v>47.741703539999996</v>
      </c>
      <c r="X70" s="178">
        <f>'[5]Capital Importation'!$K$73</f>
        <v>17.04602547</v>
      </c>
      <c r="Y70" s="178">
        <v>40.105052659999998</v>
      </c>
    </row>
    <row r="71" spans="1:25" x14ac:dyDescent="0.25">
      <c r="A71" s="146">
        <v>69</v>
      </c>
      <c r="B71" s="146" t="s">
        <v>97</v>
      </c>
      <c r="C71" s="152">
        <v>0</v>
      </c>
      <c r="D71" s="152">
        <v>0</v>
      </c>
      <c r="E71" s="153">
        <v>0</v>
      </c>
      <c r="F71" s="151">
        <v>6.3975000000000004E-2</v>
      </c>
      <c r="G71" s="154">
        <f t="shared" si="8"/>
        <v>6.3975000000000004E-2</v>
      </c>
      <c r="H71" s="147">
        <v>0.199985</v>
      </c>
      <c r="I71" s="147">
        <v>4.9974999999999999E-2</v>
      </c>
      <c r="J71" s="147">
        <v>0</v>
      </c>
      <c r="K71" s="147">
        <v>0</v>
      </c>
      <c r="L71" s="150">
        <f t="shared" si="9"/>
        <v>0.24995999999999999</v>
      </c>
      <c r="M71" s="147">
        <v>0.31476799999999999</v>
      </c>
      <c r="N71" s="147">
        <v>0</v>
      </c>
      <c r="O71" s="147">
        <v>0.17494000000000001</v>
      </c>
      <c r="P71" s="147">
        <v>0.23</v>
      </c>
      <c r="Q71" s="150">
        <f t="shared" si="10"/>
        <v>0.71970800000000001</v>
      </c>
      <c r="R71" s="104">
        <v>0</v>
      </c>
      <c r="S71" s="104">
        <v>0.05</v>
      </c>
      <c r="T71" s="178">
        <v>0.65</v>
      </c>
      <c r="U71" s="178">
        <v>0</v>
      </c>
      <c r="V71" s="150">
        <f t="shared" si="11"/>
        <v>0.70000000000000007</v>
      </c>
      <c r="W71" s="178">
        <v>0.5</v>
      </c>
      <c r="X71" s="145"/>
      <c r="Y71" s="145"/>
    </row>
    <row r="72" spans="1:25" x14ac:dyDescent="0.25">
      <c r="A72" s="146">
        <v>70</v>
      </c>
      <c r="B72" s="146" t="s">
        <v>96</v>
      </c>
      <c r="C72" s="152">
        <v>0</v>
      </c>
      <c r="D72" s="151">
        <v>1.9220820000000001</v>
      </c>
      <c r="E72" s="151">
        <v>3.2398020000000001</v>
      </c>
      <c r="F72" s="151">
        <v>10.62762</v>
      </c>
      <c r="G72" s="154">
        <f t="shared" si="8"/>
        <v>15.789504000000001</v>
      </c>
      <c r="H72" s="147">
        <v>2.1776330000000002</v>
      </c>
      <c r="I72" s="147">
        <v>0.84872209999999992</v>
      </c>
      <c r="J72" s="147">
        <v>0.87984507999999995</v>
      </c>
      <c r="K72" s="147">
        <v>5.0176229900000004</v>
      </c>
      <c r="L72" s="150">
        <f t="shared" si="9"/>
        <v>8.9238231700000004</v>
      </c>
      <c r="M72" s="147">
        <v>2.9999400000000001</v>
      </c>
      <c r="N72" s="147">
        <v>2.5397569999999998</v>
      </c>
      <c r="O72" s="147">
        <v>6.9998060000000004</v>
      </c>
      <c r="P72" s="147">
        <v>0.24428800000000001</v>
      </c>
      <c r="Q72" s="150">
        <f t="shared" si="10"/>
        <v>12.783790999999999</v>
      </c>
      <c r="R72" s="104">
        <v>2.5980750000000001</v>
      </c>
      <c r="S72" s="104">
        <v>3.2131936799999998</v>
      </c>
      <c r="T72" s="178">
        <v>14.656736789999998</v>
      </c>
      <c r="U72" s="178">
        <v>1.7999400000000001</v>
      </c>
      <c r="V72" s="150">
        <f t="shared" si="11"/>
        <v>22.267945469999997</v>
      </c>
      <c r="W72" s="178">
        <v>0.11917382000000001</v>
      </c>
      <c r="X72" s="178">
        <f>'[5]Capital Importation'!$K$75</f>
        <v>1.82</v>
      </c>
      <c r="Y72" s="145"/>
    </row>
    <row r="73" spans="1:25" x14ac:dyDescent="0.25">
      <c r="A73" s="146">
        <v>71</v>
      </c>
      <c r="B73" s="146" t="s">
        <v>153</v>
      </c>
      <c r="C73" s="152">
        <v>0</v>
      </c>
      <c r="D73" s="152">
        <v>0</v>
      </c>
      <c r="E73" s="153">
        <v>0</v>
      </c>
      <c r="F73" s="151"/>
      <c r="G73" s="154">
        <f t="shared" si="8"/>
        <v>0</v>
      </c>
      <c r="H73" s="147">
        <v>0</v>
      </c>
      <c r="I73" s="147">
        <v>0</v>
      </c>
      <c r="J73" s="147">
        <v>0</v>
      </c>
      <c r="K73" s="147">
        <v>0</v>
      </c>
      <c r="L73" s="150">
        <f t="shared" si="9"/>
        <v>0</v>
      </c>
      <c r="M73" s="147">
        <v>0</v>
      </c>
      <c r="N73" s="147">
        <v>0</v>
      </c>
      <c r="O73" s="147">
        <v>0</v>
      </c>
      <c r="P73" s="147">
        <v>0</v>
      </c>
      <c r="Q73" s="150">
        <f t="shared" si="10"/>
        <v>0</v>
      </c>
      <c r="R73" s="104">
        <v>0</v>
      </c>
      <c r="S73" s="104">
        <v>0</v>
      </c>
      <c r="T73" s="178">
        <v>0</v>
      </c>
      <c r="U73" s="178">
        <v>0</v>
      </c>
      <c r="V73" s="150">
        <f t="shared" si="11"/>
        <v>0</v>
      </c>
      <c r="W73" s="178">
        <v>0</v>
      </c>
      <c r="X73" s="145"/>
      <c r="Y73" s="145"/>
    </row>
    <row r="74" spans="1:25" x14ac:dyDescent="0.25">
      <c r="A74" s="146">
        <v>72</v>
      </c>
      <c r="B74" s="146" t="s">
        <v>71</v>
      </c>
      <c r="C74" s="151">
        <v>208.12581422</v>
      </c>
      <c r="D74" s="151">
        <v>93.435315740000007</v>
      </c>
      <c r="E74" s="151">
        <v>161.36569520999998</v>
      </c>
      <c r="F74" s="151">
        <v>144.29625253999998</v>
      </c>
      <c r="G74" s="154">
        <f t="shared" si="8"/>
        <v>607.22307770999998</v>
      </c>
      <c r="H74" s="147">
        <v>441.78617585999996</v>
      </c>
      <c r="I74" s="147">
        <v>141.30216338999998</v>
      </c>
      <c r="J74" s="147">
        <v>176.27865476999997</v>
      </c>
      <c r="K74" s="147">
        <v>131.21201846</v>
      </c>
      <c r="L74" s="150">
        <f t="shared" si="9"/>
        <v>890.57901247999996</v>
      </c>
      <c r="M74" s="147">
        <v>105.66624674000001</v>
      </c>
      <c r="N74" s="147">
        <v>39.510222319999997</v>
      </c>
      <c r="O74" s="147">
        <v>36.695172960000001</v>
      </c>
      <c r="P74" s="147">
        <v>228.01896884000001</v>
      </c>
      <c r="Q74" s="150">
        <f t="shared" si="10"/>
        <v>409.89061086000004</v>
      </c>
      <c r="R74" s="104">
        <v>30.34893374</v>
      </c>
      <c r="S74" s="104">
        <v>39.809432000000001</v>
      </c>
      <c r="T74" s="178">
        <v>12.06973344</v>
      </c>
      <c r="U74" s="178">
        <v>89.038790150000011</v>
      </c>
      <c r="V74" s="150">
        <f t="shared" si="11"/>
        <v>171.26688933</v>
      </c>
      <c r="W74" s="178">
        <v>6.4299477200000004</v>
      </c>
      <c r="X74" s="178">
        <f>'[5]Capital Importation'!$K$77</f>
        <v>59.44689047</v>
      </c>
      <c r="Y74" s="178">
        <v>175.61921511000003</v>
      </c>
    </row>
    <row r="75" spans="1:25" x14ac:dyDescent="0.25">
      <c r="A75" s="146">
        <v>73</v>
      </c>
      <c r="B75" s="146" t="s">
        <v>154</v>
      </c>
      <c r="C75" s="152">
        <v>0</v>
      </c>
      <c r="D75" s="152">
        <v>0</v>
      </c>
      <c r="E75" s="153">
        <v>0</v>
      </c>
      <c r="F75" s="151"/>
      <c r="G75" s="154">
        <f t="shared" si="8"/>
        <v>0</v>
      </c>
      <c r="H75" s="147">
        <v>0</v>
      </c>
      <c r="I75" s="147">
        <v>0</v>
      </c>
      <c r="J75" s="147">
        <v>0</v>
      </c>
      <c r="K75" s="147">
        <v>0</v>
      </c>
      <c r="L75" s="150">
        <f t="shared" si="9"/>
        <v>0</v>
      </c>
      <c r="M75" s="147">
        <v>0</v>
      </c>
      <c r="N75" s="147">
        <v>0</v>
      </c>
      <c r="O75" s="147">
        <v>0</v>
      </c>
      <c r="P75" s="147">
        <v>0</v>
      </c>
      <c r="Q75" s="150">
        <f t="shared" si="10"/>
        <v>0</v>
      </c>
      <c r="R75" s="104">
        <v>0</v>
      </c>
      <c r="S75" s="104">
        <v>0</v>
      </c>
      <c r="T75" s="178">
        <v>0</v>
      </c>
      <c r="U75" s="178">
        <v>0</v>
      </c>
      <c r="V75" s="150">
        <f t="shared" si="11"/>
        <v>0</v>
      </c>
      <c r="W75" s="178">
        <v>0</v>
      </c>
      <c r="X75" s="145"/>
      <c r="Y75" s="145"/>
    </row>
    <row r="76" spans="1:25" x14ac:dyDescent="0.25">
      <c r="A76" s="146">
        <v>74</v>
      </c>
      <c r="B76" s="146" t="s">
        <v>155</v>
      </c>
      <c r="C76" s="152">
        <v>0</v>
      </c>
      <c r="D76" s="152">
        <v>0</v>
      </c>
      <c r="E76" s="153">
        <v>0</v>
      </c>
      <c r="F76" s="151"/>
      <c r="G76" s="154">
        <f t="shared" si="8"/>
        <v>0</v>
      </c>
      <c r="H76" s="147">
        <v>0</v>
      </c>
      <c r="I76" s="147">
        <v>0</v>
      </c>
      <c r="J76" s="147">
        <v>0</v>
      </c>
      <c r="K76" s="147">
        <v>0</v>
      </c>
      <c r="L76" s="150">
        <f t="shared" si="9"/>
        <v>0</v>
      </c>
      <c r="M76" s="147">
        <v>0</v>
      </c>
      <c r="N76" s="147">
        <v>0</v>
      </c>
      <c r="O76" s="147">
        <v>0</v>
      </c>
      <c r="P76" s="147">
        <v>0</v>
      </c>
      <c r="Q76" s="150">
        <f t="shared" si="10"/>
        <v>0</v>
      </c>
      <c r="R76" s="104">
        <v>0</v>
      </c>
      <c r="S76" s="104">
        <v>0</v>
      </c>
      <c r="T76" s="178">
        <v>0</v>
      </c>
      <c r="U76" s="178">
        <v>0</v>
      </c>
      <c r="V76" s="150">
        <f t="shared" si="11"/>
        <v>0</v>
      </c>
      <c r="W76" s="178">
        <v>0</v>
      </c>
      <c r="X76" s="145"/>
      <c r="Y76" s="145"/>
    </row>
    <row r="77" spans="1:25" x14ac:dyDescent="0.25">
      <c r="A77" s="146">
        <v>75</v>
      </c>
      <c r="B77" s="146" t="s">
        <v>87</v>
      </c>
      <c r="C77" s="152"/>
      <c r="D77" s="152"/>
      <c r="E77" s="151">
        <v>6.7119240599999994</v>
      </c>
      <c r="F77" s="151"/>
      <c r="G77" s="154">
        <f t="shared" si="8"/>
        <v>6.7119240599999994</v>
      </c>
      <c r="H77" s="147">
        <v>0</v>
      </c>
      <c r="I77" s="147">
        <v>0</v>
      </c>
      <c r="J77" s="147">
        <v>0</v>
      </c>
      <c r="K77" s="147">
        <v>0</v>
      </c>
      <c r="L77" s="150">
        <f t="shared" si="9"/>
        <v>0</v>
      </c>
      <c r="M77" s="147">
        <v>0</v>
      </c>
      <c r="N77" s="147">
        <v>0</v>
      </c>
      <c r="O77" s="147">
        <v>0</v>
      </c>
      <c r="P77" s="147">
        <v>2</v>
      </c>
      <c r="Q77" s="150">
        <f t="shared" si="10"/>
        <v>2</v>
      </c>
      <c r="R77" s="104">
        <v>0</v>
      </c>
      <c r="S77" s="104">
        <v>0</v>
      </c>
      <c r="T77" s="178">
        <v>0</v>
      </c>
      <c r="U77" s="178">
        <v>0</v>
      </c>
      <c r="V77" s="150">
        <f t="shared" si="11"/>
        <v>0</v>
      </c>
      <c r="W77" s="178">
        <v>0</v>
      </c>
      <c r="X77" s="145"/>
      <c r="Y77" s="178">
        <v>15.26534032</v>
      </c>
    </row>
    <row r="78" spans="1:25" x14ac:dyDescent="0.25">
      <c r="A78" s="146">
        <v>76</v>
      </c>
      <c r="B78" s="146" t="s">
        <v>80</v>
      </c>
      <c r="C78" s="151">
        <v>30.218906620000002</v>
      </c>
      <c r="D78" s="151">
        <v>51.573291820000001</v>
      </c>
      <c r="E78" s="151">
        <v>47.134315289999996</v>
      </c>
      <c r="F78" s="151">
        <v>5.9198802099999996</v>
      </c>
      <c r="G78" s="154">
        <f t="shared" si="8"/>
        <v>134.84639394000001</v>
      </c>
      <c r="H78" s="147">
        <v>16.000036999999999</v>
      </c>
      <c r="I78" s="147">
        <v>0.71744600000000003</v>
      </c>
      <c r="J78" s="147">
        <v>8.1276908700000003</v>
      </c>
      <c r="K78" s="147">
        <v>2.6807500000000002</v>
      </c>
      <c r="L78" s="150">
        <f t="shared" si="9"/>
        <v>27.525923869999996</v>
      </c>
      <c r="M78" s="147">
        <v>35.576622810000003</v>
      </c>
      <c r="N78" s="147">
        <v>11.237847220000001</v>
      </c>
      <c r="O78" s="147">
        <v>21.23395623</v>
      </c>
      <c r="P78" s="147">
        <v>14.356156600000002</v>
      </c>
      <c r="Q78" s="150">
        <f t="shared" si="10"/>
        <v>82.404582860000005</v>
      </c>
      <c r="R78" s="104">
        <v>0.30673220999999995</v>
      </c>
      <c r="S78" s="104">
        <v>69.782058370000001</v>
      </c>
      <c r="T78" s="178">
        <v>14.474601</v>
      </c>
      <c r="U78" s="178">
        <v>93.904970930000005</v>
      </c>
      <c r="V78" s="150">
        <f t="shared" si="11"/>
        <v>178.46836251000002</v>
      </c>
      <c r="W78" s="178">
        <v>12.14607176</v>
      </c>
      <c r="X78" s="178">
        <f>'[5]Capital Importation'!$K$81</f>
        <v>99.736733040000004</v>
      </c>
      <c r="Y78" s="178">
        <v>53.412141970000008</v>
      </c>
    </row>
    <row r="79" spans="1:25" x14ac:dyDescent="0.25">
      <c r="A79" s="146">
        <v>77</v>
      </c>
      <c r="B79" s="146" t="s">
        <v>156</v>
      </c>
      <c r="C79" s="151">
        <v>7.1999999999999998E-3</v>
      </c>
      <c r="D79" s="151">
        <v>2.766667</v>
      </c>
      <c r="E79" s="153">
        <v>0</v>
      </c>
      <c r="F79" s="151">
        <v>5.3665919999999998</v>
      </c>
      <c r="G79" s="154">
        <f t="shared" si="8"/>
        <v>8.1404589999999999</v>
      </c>
      <c r="H79" s="147">
        <v>0</v>
      </c>
      <c r="I79" s="147">
        <v>2.2720850000000001</v>
      </c>
      <c r="J79" s="147">
        <v>0</v>
      </c>
      <c r="K79" s="147">
        <v>0.66</v>
      </c>
      <c r="L79" s="150">
        <f t="shared" si="9"/>
        <v>2.9320850000000003</v>
      </c>
      <c r="M79" s="147">
        <v>0</v>
      </c>
      <c r="N79" s="147">
        <v>4.39398</v>
      </c>
      <c r="O79" s="147">
        <v>0</v>
      </c>
      <c r="P79" s="147">
        <v>0</v>
      </c>
      <c r="Q79" s="150">
        <f t="shared" si="10"/>
        <v>4.39398</v>
      </c>
      <c r="R79" s="104">
        <v>0.56109100000000001</v>
      </c>
      <c r="S79" s="104">
        <v>0</v>
      </c>
      <c r="T79" s="178">
        <v>0</v>
      </c>
      <c r="U79" s="178">
        <v>0.111091</v>
      </c>
      <c r="V79" s="150">
        <f t="shared" si="11"/>
        <v>0.67218200000000006</v>
      </c>
      <c r="W79" s="178">
        <v>0.3</v>
      </c>
      <c r="X79" s="145"/>
      <c r="Y79" s="178">
        <v>0.2</v>
      </c>
    </row>
    <row r="80" spans="1:25" x14ac:dyDescent="0.25">
      <c r="A80" s="146">
        <v>78</v>
      </c>
      <c r="B80" s="146" t="s">
        <v>157</v>
      </c>
      <c r="C80" s="151"/>
      <c r="D80" s="151"/>
      <c r="E80" s="151"/>
      <c r="F80" s="151"/>
      <c r="G80" s="154"/>
      <c r="H80" s="147">
        <v>0</v>
      </c>
      <c r="I80" s="147">
        <v>0</v>
      </c>
      <c r="J80" s="147">
        <v>5.0061899999999998E-3</v>
      </c>
      <c r="K80" s="147">
        <v>0</v>
      </c>
      <c r="L80" s="150">
        <f t="shared" si="9"/>
        <v>5.0061899999999998E-3</v>
      </c>
      <c r="M80" s="147">
        <v>0</v>
      </c>
      <c r="N80" s="147">
        <v>0</v>
      </c>
      <c r="O80" s="147">
        <v>0</v>
      </c>
      <c r="P80" s="147">
        <v>0</v>
      </c>
      <c r="Q80" s="150">
        <f t="shared" si="10"/>
        <v>0</v>
      </c>
      <c r="R80" s="104">
        <v>0</v>
      </c>
      <c r="S80" s="104">
        <v>0</v>
      </c>
      <c r="T80" s="178">
        <v>0</v>
      </c>
      <c r="U80" s="178">
        <v>0</v>
      </c>
      <c r="V80" s="150">
        <f t="shared" si="11"/>
        <v>0</v>
      </c>
      <c r="W80" s="178">
        <v>0</v>
      </c>
      <c r="X80" s="145"/>
      <c r="Y80" s="145"/>
    </row>
    <row r="81" spans="1:25" x14ac:dyDescent="0.25">
      <c r="A81" s="146">
        <v>79</v>
      </c>
      <c r="B81" s="146" t="s">
        <v>158</v>
      </c>
      <c r="C81" s="151"/>
      <c r="D81" s="151"/>
      <c r="E81" s="153"/>
      <c r="F81" s="151"/>
      <c r="G81" s="154"/>
      <c r="H81" s="147">
        <v>0</v>
      </c>
      <c r="I81" s="147">
        <v>0.02</v>
      </c>
      <c r="J81" s="147">
        <v>0</v>
      </c>
      <c r="K81" s="147">
        <v>0</v>
      </c>
      <c r="L81" s="150">
        <f t="shared" si="9"/>
        <v>0.02</v>
      </c>
      <c r="M81" s="147">
        <v>0</v>
      </c>
      <c r="N81" s="147">
        <v>0</v>
      </c>
      <c r="O81" s="147">
        <v>0</v>
      </c>
      <c r="P81" s="147">
        <v>0</v>
      </c>
      <c r="Q81" s="150">
        <f t="shared" si="10"/>
        <v>0</v>
      </c>
      <c r="R81" s="104">
        <v>0</v>
      </c>
      <c r="S81" s="104">
        <v>0</v>
      </c>
      <c r="T81" s="178">
        <v>0</v>
      </c>
      <c r="U81" s="178">
        <v>0</v>
      </c>
      <c r="V81" s="150">
        <f t="shared" si="11"/>
        <v>0</v>
      </c>
      <c r="W81" s="178">
        <v>0</v>
      </c>
      <c r="X81" s="145"/>
      <c r="Y81" s="145"/>
    </row>
    <row r="82" spans="1:25" x14ac:dyDescent="0.25">
      <c r="A82" s="146">
        <v>80</v>
      </c>
      <c r="B82" s="146" t="s">
        <v>159</v>
      </c>
      <c r="C82" s="152">
        <v>0</v>
      </c>
      <c r="D82" s="152">
        <v>0</v>
      </c>
      <c r="E82" s="151">
        <v>0.4</v>
      </c>
      <c r="F82" s="151"/>
      <c r="G82" s="154">
        <f t="shared" ref="G82:G97" si="12">SUM(C82:F82)</f>
        <v>0.4</v>
      </c>
      <c r="H82" s="147">
        <v>0</v>
      </c>
      <c r="I82" s="147">
        <v>0.21693999999999999</v>
      </c>
      <c r="J82" s="147">
        <v>0</v>
      </c>
      <c r="K82" s="147">
        <v>0</v>
      </c>
      <c r="L82" s="150">
        <f t="shared" si="9"/>
        <v>0.21693999999999999</v>
      </c>
      <c r="M82" s="147">
        <v>0</v>
      </c>
      <c r="N82" s="147">
        <v>0</v>
      </c>
      <c r="O82" s="147">
        <v>0</v>
      </c>
      <c r="P82" s="147">
        <v>0</v>
      </c>
      <c r="Q82" s="150">
        <f t="shared" si="10"/>
        <v>0</v>
      </c>
      <c r="R82" s="104">
        <v>0</v>
      </c>
      <c r="S82" s="104">
        <v>3.5</v>
      </c>
      <c r="T82" s="178">
        <v>1.45</v>
      </c>
      <c r="U82" s="178">
        <v>2.999965</v>
      </c>
      <c r="V82" s="150">
        <f t="shared" si="11"/>
        <v>7.9499650000000006</v>
      </c>
      <c r="W82" s="178">
        <v>0</v>
      </c>
      <c r="X82" s="145"/>
      <c r="Y82" s="145"/>
    </row>
    <row r="83" spans="1:25" x14ac:dyDescent="0.25">
      <c r="A83" s="146">
        <v>81</v>
      </c>
      <c r="B83" s="146" t="s">
        <v>104</v>
      </c>
      <c r="C83" s="152"/>
      <c r="D83" s="152"/>
      <c r="E83" s="151">
        <v>1.008E-2</v>
      </c>
      <c r="F83" s="151">
        <v>1.35E-2</v>
      </c>
      <c r="G83" s="154">
        <f t="shared" si="12"/>
        <v>2.358E-2</v>
      </c>
      <c r="H83" s="147">
        <v>1.35E-2</v>
      </c>
      <c r="I83" s="147">
        <v>6.7299999999999999E-3</v>
      </c>
      <c r="J83" s="147">
        <v>1.3509999999999999E-2</v>
      </c>
      <c r="K83" s="147">
        <v>3.3800000000000002E-3</v>
      </c>
      <c r="L83" s="150">
        <f t="shared" si="9"/>
        <v>3.712E-2</v>
      </c>
      <c r="M83" s="147">
        <v>1.82E-3</v>
      </c>
      <c r="N83" s="147">
        <v>3.63E-3</v>
      </c>
      <c r="O83" s="147">
        <v>4.8656999999999997E-3</v>
      </c>
      <c r="P83" s="147">
        <v>5.4599999999999996E-3</v>
      </c>
      <c r="Q83" s="150">
        <f t="shared" si="10"/>
        <v>1.57757E-2</v>
      </c>
      <c r="R83" s="104">
        <v>3.9137075299999999</v>
      </c>
      <c r="S83" s="104">
        <v>5.2239279999999999</v>
      </c>
      <c r="T83" s="178">
        <v>0</v>
      </c>
      <c r="U83" s="178">
        <v>0</v>
      </c>
      <c r="V83" s="150">
        <f t="shared" si="11"/>
        <v>9.1376355300000007</v>
      </c>
      <c r="W83" s="178">
        <v>0</v>
      </c>
      <c r="X83" s="145"/>
      <c r="Y83" s="145"/>
    </row>
    <row r="84" spans="1:25" x14ac:dyDescent="0.25">
      <c r="A84" s="146">
        <v>82</v>
      </c>
      <c r="B84" s="146" t="s">
        <v>160</v>
      </c>
      <c r="C84" s="152">
        <v>0</v>
      </c>
      <c r="D84" s="152">
        <v>0</v>
      </c>
      <c r="E84" s="153">
        <v>0</v>
      </c>
      <c r="F84" s="151"/>
      <c r="G84" s="154">
        <f t="shared" si="12"/>
        <v>0</v>
      </c>
      <c r="H84" s="147">
        <v>0</v>
      </c>
      <c r="I84" s="147">
        <v>0</v>
      </c>
      <c r="J84" s="147">
        <v>0</v>
      </c>
      <c r="K84" s="147">
        <v>0</v>
      </c>
      <c r="L84" s="150">
        <f t="shared" si="9"/>
        <v>0</v>
      </c>
      <c r="M84" s="147">
        <v>0</v>
      </c>
      <c r="N84" s="147">
        <v>0</v>
      </c>
      <c r="O84" s="147">
        <v>0</v>
      </c>
      <c r="P84" s="147">
        <v>0</v>
      </c>
      <c r="Q84" s="150">
        <f t="shared" si="10"/>
        <v>0</v>
      </c>
      <c r="R84" s="104">
        <v>0</v>
      </c>
      <c r="S84" s="104">
        <v>0</v>
      </c>
      <c r="T84" s="178">
        <v>0</v>
      </c>
      <c r="U84" s="178">
        <v>0</v>
      </c>
      <c r="V84" s="150">
        <f t="shared" si="11"/>
        <v>0</v>
      </c>
      <c r="W84" s="178">
        <v>0</v>
      </c>
      <c r="X84" s="145"/>
      <c r="Y84" s="145"/>
    </row>
    <row r="85" spans="1:25" x14ac:dyDescent="0.25">
      <c r="A85" s="146">
        <v>83</v>
      </c>
      <c r="B85" s="146" t="s">
        <v>161</v>
      </c>
      <c r="C85" s="151">
        <v>6.4999999999999997E-3</v>
      </c>
      <c r="D85" s="152">
        <v>0</v>
      </c>
      <c r="E85" s="151">
        <v>1.6E-2</v>
      </c>
      <c r="F85" s="151"/>
      <c r="G85" s="154">
        <f t="shared" si="12"/>
        <v>2.2499999999999999E-2</v>
      </c>
      <c r="H85" s="147">
        <v>0</v>
      </c>
      <c r="I85" s="147">
        <v>0</v>
      </c>
      <c r="J85" s="147">
        <v>0</v>
      </c>
      <c r="K85" s="147">
        <v>0</v>
      </c>
      <c r="L85" s="150">
        <f t="shared" si="9"/>
        <v>0</v>
      </c>
      <c r="M85" s="147">
        <v>0</v>
      </c>
      <c r="N85" s="147">
        <v>0</v>
      </c>
      <c r="O85" s="147">
        <v>0</v>
      </c>
      <c r="P85" s="147">
        <v>0</v>
      </c>
      <c r="Q85" s="150">
        <f t="shared" si="10"/>
        <v>0</v>
      </c>
      <c r="R85" s="104">
        <v>0</v>
      </c>
      <c r="S85" s="104">
        <v>0</v>
      </c>
      <c r="T85" s="178">
        <v>0</v>
      </c>
      <c r="U85" s="178">
        <v>0</v>
      </c>
      <c r="V85" s="150">
        <f t="shared" si="11"/>
        <v>0</v>
      </c>
      <c r="W85" s="178">
        <v>0.6</v>
      </c>
      <c r="X85" s="145"/>
      <c r="Y85" s="145"/>
    </row>
    <row r="86" spans="1:25" x14ac:dyDescent="0.25">
      <c r="A86" s="146">
        <v>84</v>
      </c>
      <c r="B86" s="146" t="s">
        <v>162</v>
      </c>
      <c r="C86" s="152">
        <v>0</v>
      </c>
      <c r="D86" s="152">
        <v>0</v>
      </c>
      <c r="E86" s="153">
        <v>0</v>
      </c>
      <c r="F86" s="151"/>
      <c r="G86" s="154">
        <f t="shared" si="12"/>
        <v>0</v>
      </c>
      <c r="H86" s="147">
        <v>5.4980000000000001E-2</v>
      </c>
      <c r="I86" s="147">
        <v>0.13050330000000002</v>
      </c>
      <c r="J86" s="147">
        <v>0</v>
      </c>
      <c r="K86" s="147">
        <v>0.5408075</v>
      </c>
      <c r="L86" s="150">
        <f t="shared" si="9"/>
        <v>0.72629080000000001</v>
      </c>
      <c r="M86" s="147">
        <v>1.35124</v>
      </c>
      <c r="N86" s="147">
        <v>0</v>
      </c>
      <c r="O86" s="147">
        <v>0.14995</v>
      </c>
      <c r="P86" s="147">
        <v>0</v>
      </c>
      <c r="Q86" s="150">
        <f t="shared" si="10"/>
        <v>1.50119</v>
      </c>
      <c r="R86" s="104">
        <v>0</v>
      </c>
      <c r="S86" s="104">
        <v>2.41E-2</v>
      </c>
      <c r="T86" s="178">
        <v>0</v>
      </c>
      <c r="U86" s="178">
        <v>0</v>
      </c>
      <c r="V86" s="150">
        <f t="shared" si="11"/>
        <v>2.41E-2</v>
      </c>
      <c r="W86" s="178">
        <v>0</v>
      </c>
      <c r="X86" s="145"/>
      <c r="Y86" s="145"/>
    </row>
    <row r="87" spans="1:25" x14ac:dyDescent="0.25">
      <c r="A87" s="146">
        <v>85</v>
      </c>
      <c r="B87" s="146" t="s">
        <v>163</v>
      </c>
      <c r="C87" s="152">
        <v>0</v>
      </c>
      <c r="D87" s="152">
        <v>0</v>
      </c>
      <c r="E87" s="153">
        <v>0</v>
      </c>
      <c r="F87" s="151"/>
      <c r="G87" s="154">
        <f t="shared" si="12"/>
        <v>0</v>
      </c>
      <c r="H87" s="147">
        <v>0</v>
      </c>
      <c r="I87" s="147">
        <v>0</v>
      </c>
      <c r="J87" s="147">
        <v>0</v>
      </c>
      <c r="K87" s="147">
        <v>0</v>
      </c>
      <c r="L87" s="150">
        <f t="shared" si="9"/>
        <v>0</v>
      </c>
      <c r="M87" s="147">
        <v>0</v>
      </c>
      <c r="N87" s="147">
        <v>0</v>
      </c>
      <c r="O87" s="147">
        <v>0</v>
      </c>
      <c r="P87" s="147">
        <v>0</v>
      </c>
      <c r="Q87" s="150">
        <f t="shared" si="10"/>
        <v>0</v>
      </c>
      <c r="R87" s="104">
        <v>0</v>
      </c>
      <c r="S87" s="104">
        <v>0</v>
      </c>
      <c r="T87" s="178">
        <v>0</v>
      </c>
      <c r="U87" s="178">
        <v>0</v>
      </c>
      <c r="V87" s="150">
        <f t="shared" si="11"/>
        <v>0</v>
      </c>
      <c r="W87" s="178">
        <v>0</v>
      </c>
      <c r="X87" s="145"/>
      <c r="Y87" s="145"/>
    </row>
    <row r="88" spans="1:25" x14ac:dyDescent="0.25">
      <c r="A88" s="146">
        <v>86</v>
      </c>
      <c r="B88" s="146" t="s">
        <v>164</v>
      </c>
      <c r="C88" s="151">
        <v>3.0769229999999998E-2</v>
      </c>
      <c r="D88" s="152">
        <v>0</v>
      </c>
      <c r="E88" s="153">
        <v>0</v>
      </c>
      <c r="F88" s="151"/>
      <c r="G88" s="154">
        <f t="shared" si="12"/>
        <v>3.0769229999999998E-2</v>
      </c>
      <c r="H88" s="147">
        <v>0</v>
      </c>
      <c r="I88" s="147">
        <v>0</v>
      </c>
      <c r="J88" s="147">
        <v>0</v>
      </c>
      <c r="K88" s="147">
        <v>0</v>
      </c>
      <c r="L88" s="150">
        <f t="shared" si="9"/>
        <v>0</v>
      </c>
      <c r="M88" s="147">
        <v>0</v>
      </c>
      <c r="N88" s="147">
        <v>0</v>
      </c>
      <c r="O88" s="147">
        <v>0</v>
      </c>
      <c r="P88" s="147">
        <v>0</v>
      </c>
      <c r="Q88" s="150">
        <f t="shared" si="10"/>
        <v>0</v>
      </c>
      <c r="R88" s="104">
        <v>0</v>
      </c>
      <c r="S88" s="104">
        <v>0</v>
      </c>
      <c r="T88" s="178">
        <v>0</v>
      </c>
      <c r="U88" s="178">
        <v>0</v>
      </c>
      <c r="V88" s="150">
        <f t="shared" si="11"/>
        <v>0</v>
      </c>
      <c r="W88" s="178">
        <v>0</v>
      </c>
      <c r="X88" s="145"/>
      <c r="Y88" s="145"/>
    </row>
    <row r="89" spans="1:25" x14ac:dyDescent="0.25">
      <c r="A89" s="146">
        <v>87</v>
      </c>
      <c r="B89" s="146" t="s">
        <v>70</v>
      </c>
      <c r="C89" s="151">
        <v>763.50521178999998</v>
      </c>
      <c r="D89" s="151">
        <v>314.15524717</v>
      </c>
      <c r="E89" s="151">
        <v>708.77109002999998</v>
      </c>
      <c r="F89" s="151">
        <v>564.98633032999999</v>
      </c>
      <c r="G89" s="154">
        <f t="shared" si="12"/>
        <v>2351.4178793199999</v>
      </c>
      <c r="H89" s="147">
        <v>692.63459048000004</v>
      </c>
      <c r="I89" s="147">
        <v>149.28990098000003</v>
      </c>
      <c r="J89" s="147">
        <v>26.419551469999998</v>
      </c>
      <c r="K89" s="147">
        <v>7.5441651099999998</v>
      </c>
      <c r="L89" s="150">
        <f t="shared" si="9"/>
        <v>875.88820804000011</v>
      </c>
      <c r="M89" s="147">
        <v>166.51663455000002</v>
      </c>
      <c r="N89" s="147">
        <v>212.38686674000002</v>
      </c>
      <c r="O89" s="147">
        <v>389.53502140999996</v>
      </c>
      <c r="P89" s="147">
        <v>285.83097648</v>
      </c>
      <c r="Q89" s="150">
        <f t="shared" si="10"/>
        <v>1054.2694991799999</v>
      </c>
      <c r="R89" s="104">
        <v>117.50477809</v>
      </c>
      <c r="S89" s="104">
        <v>122.25729476000001</v>
      </c>
      <c r="T89" s="178">
        <v>69.655092359999998</v>
      </c>
      <c r="U89" s="178">
        <v>119.31147</v>
      </c>
      <c r="V89" s="150">
        <f t="shared" si="11"/>
        <v>428.72863520999999</v>
      </c>
      <c r="W89" s="178">
        <v>91.139993000000004</v>
      </c>
      <c r="X89" s="178">
        <f>'[5]Capital Importation'!$K$92</f>
        <v>136.95087819</v>
      </c>
      <c r="Y89" s="178">
        <v>34.033326979999998</v>
      </c>
    </row>
    <row r="90" spans="1:25" x14ac:dyDescent="0.25">
      <c r="A90" s="146">
        <v>88</v>
      </c>
      <c r="B90" s="146" t="s">
        <v>103</v>
      </c>
      <c r="C90" s="152">
        <v>0</v>
      </c>
      <c r="D90" s="151">
        <v>1.4999999999999999E-2</v>
      </c>
      <c r="E90" s="153">
        <v>0</v>
      </c>
      <c r="F90" s="151"/>
      <c r="G90" s="154">
        <f t="shared" si="12"/>
        <v>1.4999999999999999E-2</v>
      </c>
      <c r="H90" s="147">
        <v>0</v>
      </c>
      <c r="I90" s="147">
        <v>0</v>
      </c>
      <c r="J90" s="147">
        <v>1.0222479999999999E-2</v>
      </c>
      <c r="K90" s="147">
        <v>0</v>
      </c>
      <c r="L90" s="150">
        <f t="shared" si="9"/>
        <v>1.0222479999999999E-2</v>
      </c>
      <c r="M90" s="147">
        <v>0</v>
      </c>
      <c r="N90" s="147">
        <v>0</v>
      </c>
      <c r="O90" s="147">
        <v>9.0424500000000005E-2</v>
      </c>
      <c r="P90" s="147">
        <v>1.7452499999999999E-2</v>
      </c>
      <c r="Q90" s="150">
        <f t="shared" si="10"/>
        <v>0.107877</v>
      </c>
      <c r="R90" s="104">
        <v>0</v>
      </c>
      <c r="S90" s="104">
        <v>0</v>
      </c>
      <c r="T90" s="178">
        <v>0</v>
      </c>
      <c r="U90" s="178">
        <v>0</v>
      </c>
      <c r="V90" s="150">
        <f t="shared" si="11"/>
        <v>0</v>
      </c>
      <c r="W90" s="178">
        <v>0</v>
      </c>
      <c r="X90" s="145"/>
      <c r="Y90" s="145"/>
    </row>
    <row r="91" spans="1:25" x14ac:dyDescent="0.25">
      <c r="A91" s="146">
        <v>89</v>
      </c>
      <c r="B91" s="146" t="s">
        <v>165</v>
      </c>
      <c r="C91" s="152">
        <v>0</v>
      </c>
      <c r="D91" s="152">
        <v>0</v>
      </c>
      <c r="E91" s="153">
        <v>0</v>
      </c>
      <c r="F91" s="151">
        <v>84.255536000000006</v>
      </c>
      <c r="G91" s="154">
        <f t="shared" si="12"/>
        <v>84.255536000000006</v>
      </c>
      <c r="H91" s="147">
        <v>0</v>
      </c>
      <c r="I91" s="147">
        <v>0</v>
      </c>
      <c r="J91" s="147">
        <v>0</v>
      </c>
      <c r="K91" s="147">
        <v>0</v>
      </c>
      <c r="L91" s="150">
        <f t="shared" si="9"/>
        <v>0</v>
      </c>
      <c r="M91" s="147">
        <v>0</v>
      </c>
      <c r="N91" s="147">
        <v>0</v>
      </c>
      <c r="O91" s="147">
        <v>0</v>
      </c>
      <c r="P91" s="147">
        <v>0</v>
      </c>
      <c r="Q91" s="150">
        <f t="shared" si="10"/>
        <v>0</v>
      </c>
      <c r="R91" s="104">
        <v>0</v>
      </c>
      <c r="S91" s="104">
        <v>0</v>
      </c>
      <c r="T91" s="178">
        <v>0</v>
      </c>
      <c r="U91" s="178">
        <v>0</v>
      </c>
      <c r="V91" s="150">
        <f t="shared" si="11"/>
        <v>0</v>
      </c>
      <c r="W91" s="178">
        <v>0</v>
      </c>
      <c r="X91" s="145"/>
      <c r="Y91" s="145"/>
    </row>
    <row r="92" spans="1:25" x14ac:dyDescent="0.25">
      <c r="A92" s="146">
        <v>90</v>
      </c>
      <c r="B92" s="146" t="s">
        <v>166</v>
      </c>
      <c r="C92" s="152">
        <v>0</v>
      </c>
      <c r="D92" s="152">
        <v>0</v>
      </c>
      <c r="E92" s="153">
        <v>0</v>
      </c>
      <c r="F92" s="151"/>
      <c r="G92" s="154">
        <f t="shared" si="12"/>
        <v>0</v>
      </c>
      <c r="H92" s="147">
        <v>0</v>
      </c>
      <c r="I92" s="147">
        <v>0</v>
      </c>
      <c r="J92" s="147">
        <v>0</v>
      </c>
      <c r="K92" s="147">
        <v>0</v>
      </c>
      <c r="L92" s="150">
        <f t="shared" si="9"/>
        <v>0</v>
      </c>
      <c r="M92" s="147">
        <v>0</v>
      </c>
      <c r="N92" s="147">
        <v>0</v>
      </c>
      <c r="O92" s="147">
        <v>0</v>
      </c>
      <c r="P92" s="147">
        <v>0</v>
      </c>
      <c r="Q92" s="150">
        <f t="shared" si="10"/>
        <v>0</v>
      </c>
      <c r="R92" s="104">
        <v>0</v>
      </c>
      <c r="S92" s="104">
        <v>0</v>
      </c>
      <c r="T92" s="178">
        <v>0</v>
      </c>
      <c r="U92" s="178">
        <v>0</v>
      </c>
      <c r="V92" s="150">
        <f t="shared" si="11"/>
        <v>0</v>
      </c>
      <c r="W92" s="178">
        <v>0</v>
      </c>
      <c r="X92" s="145"/>
      <c r="Y92" s="145"/>
    </row>
    <row r="93" spans="1:25" x14ac:dyDescent="0.25">
      <c r="A93" s="146">
        <v>91</v>
      </c>
      <c r="B93" s="146" t="s">
        <v>167</v>
      </c>
      <c r="C93" s="151">
        <v>13.74044735</v>
      </c>
      <c r="D93" s="151">
        <v>8.5851741700000002</v>
      </c>
      <c r="E93" s="151">
        <v>4.9893279999999998E-2</v>
      </c>
      <c r="F93" s="151">
        <v>15.05250298</v>
      </c>
      <c r="G93" s="154">
        <f t="shared" si="12"/>
        <v>37.428017779999998</v>
      </c>
      <c r="H93" s="147">
        <v>0</v>
      </c>
      <c r="I93" s="147">
        <v>0</v>
      </c>
      <c r="J93" s="147">
        <v>0</v>
      </c>
      <c r="K93" s="147">
        <v>0</v>
      </c>
      <c r="L93" s="150">
        <f t="shared" si="9"/>
        <v>0</v>
      </c>
      <c r="M93" s="147">
        <v>0</v>
      </c>
      <c r="N93" s="147">
        <v>0</v>
      </c>
      <c r="O93" s="147">
        <v>46.311987610000003</v>
      </c>
      <c r="P93" s="147">
        <v>0</v>
      </c>
      <c r="Q93" s="150">
        <f t="shared" si="10"/>
        <v>46.311987610000003</v>
      </c>
      <c r="R93" s="104">
        <v>0</v>
      </c>
      <c r="S93" s="104">
        <v>2E-3</v>
      </c>
      <c r="T93" s="178">
        <v>0</v>
      </c>
      <c r="U93" s="178">
        <v>9.2671981999999993</v>
      </c>
      <c r="V93" s="150">
        <f t="shared" si="11"/>
        <v>9.2691981999999999</v>
      </c>
      <c r="W93" s="178">
        <v>1.2749999999999999E-2</v>
      </c>
      <c r="X93" s="178">
        <f>'[5]Capital Importation'!$K$96</f>
        <v>1.2749999999999999E-2</v>
      </c>
      <c r="Y93" s="178">
        <v>0.40646900000000002</v>
      </c>
    </row>
    <row r="94" spans="1:25" x14ac:dyDescent="0.25">
      <c r="A94" s="146">
        <v>92</v>
      </c>
      <c r="B94" s="146" t="s">
        <v>168</v>
      </c>
      <c r="C94" s="152">
        <v>0</v>
      </c>
      <c r="D94" s="151">
        <v>10</v>
      </c>
      <c r="E94" s="153">
        <v>0</v>
      </c>
      <c r="F94" s="151"/>
      <c r="G94" s="154">
        <f t="shared" si="12"/>
        <v>10</v>
      </c>
      <c r="H94" s="147">
        <v>2</v>
      </c>
      <c r="I94" s="147">
        <v>0</v>
      </c>
      <c r="J94" s="147">
        <v>0</v>
      </c>
      <c r="K94" s="147">
        <v>0</v>
      </c>
      <c r="L94" s="150">
        <f t="shared" si="9"/>
        <v>2</v>
      </c>
      <c r="M94" s="147">
        <v>0</v>
      </c>
      <c r="N94" s="147">
        <v>0</v>
      </c>
      <c r="O94" s="147">
        <v>0</v>
      </c>
      <c r="P94" s="147">
        <v>0</v>
      </c>
      <c r="Q94" s="150">
        <f t="shared" si="10"/>
        <v>0</v>
      </c>
      <c r="R94" s="104">
        <v>0</v>
      </c>
      <c r="S94" s="104">
        <v>0</v>
      </c>
      <c r="T94" s="178">
        <v>0</v>
      </c>
      <c r="U94" s="178">
        <v>0</v>
      </c>
      <c r="V94" s="150">
        <f t="shared" si="11"/>
        <v>0</v>
      </c>
      <c r="W94" s="178">
        <v>0</v>
      </c>
      <c r="X94" s="145"/>
      <c r="Y94" s="145"/>
    </row>
    <row r="95" spans="1:25" x14ac:dyDescent="0.25">
      <c r="A95" s="146">
        <v>93</v>
      </c>
      <c r="B95" s="146" t="s">
        <v>169</v>
      </c>
      <c r="C95" s="152">
        <v>0</v>
      </c>
      <c r="D95" s="152">
        <v>0</v>
      </c>
      <c r="E95" s="151">
        <v>9.9989999999999996E-2</v>
      </c>
      <c r="F95" s="151"/>
      <c r="G95" s="154">
        <f t="shared" si="12"/>
        <v>9.9989999999999996E-2</v>
      </c>
      <c r="H95" s="147">
        <v>0</v>
      </c>
      <c r="I95" s="147">
        <v>0</v>
      </c>
      <c r="J95" s="147">
        <v>0</v>
      </c>
      <c r="K95" s="147">
        <v>0</v>
      </c>
      <c r="L95" s="150">
        <f t="shared" si="9"/>
        <v>0</v>
      </c>
      <c r="M95" s="147">
        <v>0</v>
      </c>
      <c r="N95" s="147">
        <v>0.7</v>
      </c>
      <c r="O95" s="147">
        <v>0</v>
      </c>
      <c r="P95" s="147">
        <v>0</v>
      </c>
      <c r="Q95" s="150">
        <f t="shared" si="10"/>
        <v>0.7</v>
      </c>
      <c r="R95" s="104">
        <v>0</v>
      </c>
      <c r="S95" s="104">
        <v>0</v>
      </c>
      <c r="T95" s="178">
        <v>0</v>
      </c>
      <c r="U95" s="178">
        <v>0</v>
      </c>
      <c r="V95" s="150">
        <f t="shared" si="11"/>
        <v>0</v>
      </c>
      <c r="W95" s="178">
        <v>0</v>
      </c>
      <c r="X95" s="145"/>
      <c r="Y95" s="145"/>
    </row>
    <row r="96" spans="1:25" x14ac:dyDescent="0.25">
      <c r="A96" s="146">
        <v>94</v>
      </c>
      <c r="B96" s="146" t="s">
        <v>72</v>
      </c>
      <c r="C96" s="151">
        <v>92.778882010000004</v>
      </c>
      <c r="D96" s="151">
        <v>173.72056966</v>
      </c>
      <c r="E96" s="151">
        <v>140.15935021000001</v>
      </c>
      <c r="F96" s="151">
        <v>610.89166106000005</v>
      </c>
      <c r="G96" s="154">
        <f t="shared" si="12"/>
        <v>1017.55046294</v>
      </c>
      <c r="H96" s="147">
        <v>130.8644415</v>
      </c>
      <c r="I96" s="147">
        <v>137.39856707999999</v>
      </c>
      <c r="J96" s="147">
        <v>113.73936990999999</v>
      </c>
      <c r="K96" s="147">
        <v>157.30471080000001</v>
      </c>
      <c r="L96" s="150">
        <f t="shared" si="9"/>
        <v>539.30708929000002</v>
      </c>
      <c r="M96" s="147">
        <v>153.27380019999998</v>
      </c>
      <c r="N96" s="147">
        <v>76.802006280000001</v>
      </c>
      <c r="O96" s="147">
        <v>10.50878522</v>
      </c>
      <c r="P96" s="147">
        <v>223.81714885</v>
      </c>
      <c r="Q96" s="150">
        <f t="shared" si="10"/>
        <v>464.40174055</v>
      </c>
      <c r="R96" s="104">
        <v>64.417285320000005</v>
      </c>
      <c r="S96" s="104">
        <v>138.57877396000001</v>
      </c>
      <c r="T96" s="178">
        <v>184.85892845000001</v>
      </c>
      <c r="U96" s="178">
        <v>33.115677609999999</v>
      </c>
      <c r="V96" s="150">
        <f t="shared" si="11"/>
        <v>420.97066533999998</v>
      </c>
      <c r="W96" s="178">
        <v>69.84075</v>
      </c>
      <c r="X96" s="178">
        <f>'[5]Capital Importation'!$K$99</f>
        <v>177.44163280000001</v>
      </c>
      <c r="Y96" s="178">
        <v>79.14884275</v>
      </c>
    </row>
    <row r="97" spans="1:25" x14ac:dyDescent="0.25">
      <c r="A97" s="146">
        <v>95</v>
      </c>
      <c r="B97" s="146" t="s">
        <v>170</v>
      </c>
      <c r="C97" s="151">
        <v>0.05</v>
      </c>
      <c r="D97" s="152">
        <v>0</v>
      </c>
      <c r="E97" s="153">
        <v>0</v>
      </c>
      <c r="F97" s="151"/>
      <c r="G97" s="154">
        <f t="shared" si="12"/>
        <v>0.05</v>
      </c>
      <c r="H97" s="147">
        <v>0</v>
      </c>
      <c r="I97" s="147">
        <v>0</v>
      </c>
      <c r="J97" s="147">
        <v>0</v>
      </c>
      <c r="K97" s="147">
        <v>0</v>
      </c>
      <c r="L97" s="150">
        <f t="shared" si="9"/>
        <v>0</v>
      </c>
      <c r="M97" s="147">
        <v>0</v>
      </c>
      <c r="N97" s="147">
        <v>0</v>
      </c>
      <c r="O97" s="147">
        <v>0</v>
      </c>
      <c r="P97" s="147">
        <v>0</v>
      </c>
      <c r="Q97" s="150">
        <f t="shared" si="10"/>
        <v>0</v>
      </c>
      <c r="R97" s="104">
        <v>0</v>
      </c>
      <c r="S97" s="104">
        <v>0</v>
      </c>
      <c r="T97" s="178">
        <v>0</v>
      </c>
      <c r="U97" s="178">
        <v>0</v>
      </c>
      <c r="V97" s="150">
        <f t="shared" si="11"/>
        <v>0</v>
      </c>
      <c r="W97" s="178">
        <v>0</v>
      </c>
      <c r="X97" s="145"/>
      <c r="Y97" s="145"/>
    </row>
    <row r="98" spans="1:25" x14ac:dyDescent="0.25">
      <c r="A98" s="146">
        <v>96</v>
      </c>
      <c r="B98" s="146" t="s">
        <v>171</v>
      </c>
      <c r="C98" s="151"/>
      <c r="D98" s="151"/>
      <c r="E98" s="151"/>
      <c r="F98" s="151"/>
      <c r="G98" s="154"/>
      <c r="H98" s="147">
        <v>0</v>
      </c>
      <c r="I98" s="147">
        <v>0</v>
      </c>
      <c r="J98" s="147">
        <v>0</v>
      </c>
      <c r="K98" s="147">
        <v>0</v>
      </c>
      <c r="L98" s="150">
        <f t="shared" si="9"/>
        <v>0</v>
      </c>
      <c r="M98" s="147">
        <v>0</v>
      </c>
      <c r="N98" s="147">
        <v>0.1797</v>
      </c>
      <c r="O98" s="147">
        <v>2.9999999999999997E-4</v>
      </c>
      <c r="P98" s="147">
        <v>0</v>
      </c>
      <c r="Q98" s="150">
        <f t="shared" si="10"/>
        <v>0.18</v>
      </c>
      <c r="R98" s="104">
        <v>0.22</v>
      </c>
      <c r="S98" s="104">
        <v>0</v>
      </c>
      <c r="T98" s="178">
        <v>0</v>
      </c>
      <c r="U98" s="178">
        <v>0</v>
      </c>
      <c r="V98" s="150">
        <f t="shared" si="11"/>
        <v>0.22</v>
      </c>
      <c r="W98" s="178">
        <v>0</v>
      </c>
      <c r="X98" s="145"/>
      <c r="Y98" s="145"/>
    </row>
    <row r="99" spans="1:25" x14ac:dyDescent="0.25">
      <c r="A99" s="146">
        <v>97</v>
      </c>
      <c r="B99" s="146" t="s">
        <v>78</v>
      </c>
      <c r="C99" s="151">
        <v>6.0145355</v>
      </c>
      <c r="D99" s="151">
        <v>7.8812999999999994E-2</v>
      </c>
      <c r="E99" s="151">
        <v>1.11441021</v>
      </c>
      <c r="F99" s="151">
        <v>6.6089999999999996E-2</v>
      </c>
      <c r="G99" s="154">
        <f>SUM(C99:F99)</f>
        <v>7.2738487100000002</v>
      </c>
      <c r="H99" s="147">
        <v>5.4315000000000002E-2</v>
      </c>
      <c r="I99" s="147">
        <v>7.5106132599999995</v>
      </c>
      <c r="J99" s="147">
        <v>7.1132663599999999</v>
      </c>
      <c r="K99" s="147">
        <v>6.3363938600000003</v>
      </c>
      <c r="L99" s="150">
        <f t="shared" si="9"/>
        <v>21.01458848</v>
      </c>
      <c r="M99" s="147">
        <v>6.1290180000000003</v>
      </c>
      <c r="N99" s="147">
        <v>2.1742224800000001</v>
      </c>
      <c r="O99" s="147">
        <v>5.9334999999999999E-2</v>
      </c>
      <c r="P99" s="147">
        <v>27.338987320000001</v>
      </c>
      <c r="Q99" s="150">
        <f t="shared" si="10"/>
        <v>35.701562800000005</v>
      </c>
      <c r="R99" s="104">
        <v>19.075328380000002</v>
      </c>
      <c r="S99" s="104">
        <v>10.104498190000001</v>
      </c>
      <c r="T99" s="178">
        <v>0.38137685999999998</v>
      </c>
      <c r="U99" s="178">
        <v>10.83498247</v>
      </c>
      <c r="V99" s="150">
        <f t="shared" si="11"/>
        <v>40.396185900000006</v>
      </c>
      <c r="W99" s="178">
        <v>1.76915376</v>
      </c>
      <c r="X99" s="178">
        <f>'[5]Capital Importation'!$K$102</f>
        <v>1.2E-2</v>
      </c>
      <c r="Y99" s="178">
        <v>0.22569839999999999</v>
      </c>
    </row>
    <row r="100" spans="1:25" x14ac:dyDescent="0.25">
      <c r="A100" s="146">
        <v>98</v>
      </c>
      <c r="B100" s="146" t="s">
        <v>85</v>
      </c>
      <c r="C100" s="152"/>
      <c r="D100" s="152"/>
      <c r="E100" s="151">
        <v>30</v>
      </c>
      <c r="F100" s="151"/>
      <c r="G100" s="154"/>
      <c r="H100" s="147">
        <v>0</v>
      </c>
      <c r="I100" s="147">
        <v>5</v>
      </c>
      <c r="J100" s="147">
        <v>4.9935649900000003</v>
      </c>
      <c r="K100" s="147">
        <v>3.6</v>
      </c>
      <c r="L100" s="150">
        <f t="shared" ref="L100:L117" si="13">SUM(H100:K100)</f>
        <v>13.593564989999999</v>
      </c>
      <c r="M100" s="147">
        <v>15</v>
      </c>
      <c r="N100" s="147">
        <v>15</v>
      </c>
      <c r="O100" s="147">
        <v>0</v>
      </c>
      <c r="P100" s="147">
        <v>10</v>
      </c>
      <c r="Q100" s="150">
        <f t="shared" ref="Q100:Q117" si="14">SUM(M100:P100)</f>
        <v>40</v>
      </c>
      <c r="R100" s="104">
        <v>0</v>
      </c>
      <c r="S100" s="104">
        <v>0</v>
      </c>
      <c r="T100" s="178">
        <v>0</v>
      </c>
      <c r="U100" s="178">
        <v>0</v>
      </c>
      <c r="V100" s="150">
        <f t="shared" si="11"/>
        <v>0</v>
      </c>
      <c r="W100" s="178">
        <v>0</v>
      </c>
      <c r="X100" s="145"/>
      <c r="Y100" s="145"/>
    </row>
    <row r="101" spans="1:25" x14ac:dyDescent="0.25">
      <c r="A101" s="146">
        <v>99</v>
      </c>
      <c r="B101" s="146" t="s">
        <v>100</v>
      </c>
      <c r="C101" s="151">
        <v>0.2445058</v>
      </c>
      <c r="D101" s="151">
        <v>1.6240648900000001</v>
      </c>
      <c r="E101" s="151">
        <v>0.37217895999999995</v>
      </c>
      <c r="F101" s="151">
        <v>0.61997274999999996</v>
      </c>
      <c r="G101" s="154">
        <f t="shared" ref="G101:G117" si="15">SUM(C101:F101)</f>
        <v>2.8607224000000002</v>
      </c>
      <c r="H101" s="147">
        <v>2.1945209599999997</v>
      </c>
      <c r="I101" s="147">
        <v>0.51485089000000006</v>
      </c>
      <c r="J101" s="147">
        <v>0.34470184000000004</v>
      </c>
      <c r="K101" s="147">
        <v>0.54394627000000007</v>
      </c>
      <c r="L101" s="150">
        <f t="shared" si="13"/>
        <v>3.5980199599999998</v>
      </c>
      <c r="M101" s="147">
        <v>0.90114861999999996</v>
      </c>
      <c r="N101" s="147">
        <v>0.80613566000000003</v>
      </c>
      <c r="O101" s="147">
        <v>0.76847653999999999</v>
      </c>
      <c r="P101" s="147">
        <v>4.6323719999999999E-2</v>
      </c>
      <c r="Q101" s="150">
        <f t="shared" si="14"/>
        <v>2.5220845400000003</v>
      </c>
      <c r="R101" s="104">
        <v>2.13701797</v>
      </c>
      <c r="S101" s="104">
        <v>1.6998102800000001</v>
      </c>
      <c r="T101" s="178">
        <v>0.35434011000000004</v>
      </c>
      <c r="U101" s="178">
        <v>0</v>
      </c>
      <c r="V101" s="150">
        <f t="shared" si="11"/>
        <v>4.1911683599999998</v>
      </c>
      <c r="W101" s="178">
        <v>0</v>
      </c>
      <c r="X101" s="178">
        <f>'[5]Capital Importation'!$K$104</f>
        <v>0.29314267999999999</v>
      </c>
      <c r="Y101" s="178">
        <v>0.17125232000000001</v>
      </c>
    </row>
    <row r="102" spans="1:25" x14ac:dyDescent="0.25">
      <c r="A102" s="146">
        <v>100</v>
      </c>
      <c r="B102" s="146" t="s">
        <v>172</v>
      </c>
      <c r="C102" s="151">
        <v>271.04064773000005</v>
      </c>
      <c r="D102" s="151">
        <v>34.234141260000001</v>
      </c>
      <c r="E102" s="151">
        <v>47.646394069999999</v>
      </c>
      <c r="F102" s="151">
        <v>31.065194740000003</v>
      </c>
      <c r="G102" s="154">
        <f t="shared" si="15"/>
        <v>383.98637780000001</v>
      </c>
      <c r="H102" s="147">
        <v>3.4703908399999999</v>
      </c>
      <c r="I102" s="147">
        <v>2.6926207200000003</v>
      </c>
      <c r="J102" s="147">
        <v>0.21177645</v>
      </c>
      <c r="K102" s="147">
        <v>1.2279668499999998</v>
      </c>
      <c r="L102" s="150">
        <f t="shared" si="13"/>
        <v>7.6027548600000001</v>
      </c>
      <c r="M102" s="147">
        <v>1.1602473600000001</v>
      </c>
      <c r="N102" s="147">
        <v>0.87028799999999995</v>
      </c>
      <c r="O102" s="147">
        <v>2.16481302</v>
      </c>
      <c r="P102" s="147">
        <v>0</v>
      </c>
      <c r="Q102" s="150">
        <f t="shared" si="14"/>
        <v>4.1953483800000004</v>
      </c>
      <c r="R102" s="104">
        <v>1.01609879</v>
      </c>
      <c r="S102" s="104">
        <v>3.8342001299999997</v>
      </c>
      <c r="T102" s="178">
        <v>4.7</v>
      </c>
      <c r="U102" s="178">
        <v>1</v>
      </c>
      <c r="V102" s="150">
        <f t="shared" si="11"/>
        <v>10.550298919999999</v>
      </c>
      <c r="W102" s="178">
        <v>1.4140170000000001E-2</v>
      </c>
      <c r="X102" s="145"/>
      <c r="Y102" s="178">
        <v>6.0875000000000004</v>
      </c>
    </row>
    <row r="103" spans="1:25" x14ac:dyDescent="0.25">
      <c r="A103" s="146">
        <v>101</v>
      </c>
      <c r="B103" s="146" t="s">
        <v>173</v>
      </c>
      <c r="C103" s="152"/>
      <c r="D103" s="152"/>
      <c r="E103" s="151">
        <v>9.9974999999999994E-2</v>
      </c>
      <c r="F103" s="151">
        <v>0.249975</v>
      </c>
      <c r="G103" s="154">
        <f t="shared" si="15"/>
        <v>0.34994999999999998</v>
      </c>
      <c r="H103" s="147">
        <v>0</v>
      </c>
      <c r="I103" s="147">
        <v>0</v>
      </c>
      <c r="J103" s="147">
        <v>0</v>
      </c>
      <c r="K103" s="147">
        <v>0</v>
      </c>
      <c r="L103" s="150">
        <f t="shared" si="13"/>
        <v>0</v>
      </c>
      <c r="M103" s="147">
        <v>0</v>
      </c>
      <c r="N103" s="147">
        <v>0</v>
      </c>
      <c r="O103" s="147">
        <v>0</v>
      </c>
      <c r="P103" s="147">
        <v>0</v>
      </c>
      <c r="Q103" s="150">
        <f t="shared" si="14"/>
        <v>0</v>
      </c>
      <c r="R103" s="104">
        <v>0</v>
      </c>
      <c r="S103" s="104">
        <v>0</v>
      </c>
      <c r="T103" s="178">
        <v>0</v>
      </c>
      <c r="U103" s="178">
        <v>0</v>
      </c>
      <c r="V103" s="150">
        <f t="shared" si="11"/>
        <v>0</v>
      </c>
      <c r="W103" s="178">
        <v>0</v>
      </c>
      <c r="X103" s="145"/>
      <c r="Y103" s="145"/>
    </row>
    <row r="104" spans="1:25" x14ac:dyDescent="0.25">
      <c r="A104" s="146">
        <v>102</v>
      </c>
      <c r="B104" s="146" t="s">
        <v>89</v>
      </c>
      <c r="C104" s="152">
        <v>0</v>
      </c>
      <c r="D104" s="152">
        <v>0</v>
      </c>
      <c r="E104" s="153">
        <v>0</v>
      </c>
      <c r="F104" s="151"/>
      <c r="G104" s="154">
        <f t="shared" si="15"/>
        <v>0</v>
      </c>
      <c r="H104" s="147">
        <v>0</v>
      </c>
      <c r="I104" s="147">
        <v>0</v>
      </c>
      <c r="J104" s="147">
        <v>0</v>
      </c>
      <c r="K104" s="147">
        <v>0</v>
      </c>
      <c r="L104" s="150">
        <f t="shared" si="13"/>
        <v>0</v>
      </c>
      <c r="M104" s="147">
        <v>0</v>
      </c>
      <c r="N104" s="147">
        <v>0</v>
      </c>
      <c r="O104" s="147">
        <v>0</v>
      </c>
      <c r="P104" s="147">
        <v>0.99997000000000003</v>
      </c>
      <c r="Q104" s="150">
        <f t="shared" si="14"/>
        <v>0.99997000000000003</v>
      </c>
      <c r="R104" s="104">
        <v>0</v>
      </c>
      <c r="S104" s="104">
        <v>0</v>
      </c>
      <c r="T104" s="178">
        <v>0</v>
      </c>
      <c r="U104" s="178">
        <v>0</v>
      </c>
      <c r="V104" s="150">
        <f t="shared" si="11"/>
        <v>0</v>
      </c>
      <c r="W104" s="178">
        <v>0</v>
      </c>
      <c r="X104" s="145"/>
      <c r="Y104" s="145"/>
    </row>
    <row r="105" spans="1:25" x14ac:dyDescent="0.25">
      <c r="A105" s="146">
        <v>103</v>
      </c>
      <c r="B105" s="146" t="s">
        <v>75</v>
      </c>
      <c r="C105" s="152">
        <v>0</v>
      </c>
      <c r="D105" s="152">
        <v>0</v>
      </c>
      <c r="E105" s="153">
        <v>0</v>
      </c>
      <c r="F105" s="151">
        <v>64.607130009999992</v>
      </c>
      <c r="G105" s="154">
        <f t="shared" si="15"/>
        <v>64.607130009999992</v>
      </c>
      <c r="H105" s="147">
        <v>9.6099200000000007</v>
      </c>
      <c r="I105" s="147">
        <v>0</v>
      </c>
      <c r="J105" s="147">
        <v>25</v>
      </c>
      <c r="K105" s="147">
        <v>0</v>
      </c>
      <c r="L105" s="150">
        <f t="shared" si="13"/>
        <v>34.609920000000002</v>
      </c>
      <c r="M105" s="147">
        <v>7.31815047</v>
      </c>
      <c r="N105" s="147">
        <v>0</v>
      </c>
      <c r="O105" s="147">
        <v>16.35077648</v>
      </c>
      <c r="P105" s="147">
        <v>63.063901399999999</v>
      </c>
      <c r="Q105" s="150">
        <f t="shared" si="14"/>
        <v>86.732828350000005</v>
      </c>
      <c r="R105" s="104">
        <v>36.934117840000006</v>
      </c>
      <c r="S105" s="104">
        <v>37.043562299999998</v>
      </c>
      <c r="T105" s="178">
        <v>30.573698020000002</v>
      </c>
      <c r="U105" s="178">
        <v>0</v>
      </c>
      <c r="V105" s="150">
        <f t="shared" si="11"/>
        <v>104.55137816000001</v>
      </c>
      <c r="W105" s="178">
        <v>0</v>
      </c>
      <c r="X105" s="145"/>
      <c r="Y105" s="145"/>
    </row>
    <row r="106" spans="1:25" x14ac:dyDescent="0.25">
      <c r="A106" s="146">
        <v>104</v>
      </c>
      <c r="B106" s="146" t="s">
        <v>174</v>
      </c>
      <c r="C106" s="152">
        <v>0</v>
      </c>
      <c r="D106" s="152">
        <v>0</v>
      </c>
      <c r="E106" s="153">
        <v>0</v>
      </c>
      <c r="F106" s="151">
        <v>8.8888999999999999E-3</v>
      </c>
      <c r="G106" s="154">
        <f t="shared" si="15"/>
        <v>8.8888999999999999E-3</v>
      </c>
      <c r="H106" s="147">
        <v>1.9805999999999999</v>
      </c>
      <c r="I106" s="147">
        <v>0</v>
      </c>
      <c r="J106" s="147">
        <v>0</v>
      </c>
      <c r="K106" s="147">
        <v>1.9</v>
      </c>
      <c r="L106" s="150">
        <f t="shared" si="13"/>
        <v>3.8805999999999998</v>
      </c>
      <c r="M106" s="147">
        <v>0.45911542999999999</v>
      </c>
      <c r="N106" s="147">
        <v>0.25</v>
      </c>
      <c r="O106" s="147">
        <v>0</v>
      </c>
      <c r="P106" s="147">
        <v>0</v>
      </c>
      <c r="Q106" s="150">
        <f t="shared" si="14"/>
        <v>0.70911542999999999</v>
      </c>
      <c r="R106" s="104">
        <v>0.02</v>
      </c>
      <c r="S106" s="104">
        <v>0</v>
      </c>
      <c r="T106" s="178">
        <v>0.7</v>
      </c>
      <c r="U106" s="178">
        <v>0</v>
      </c>
      <c r="V106" s="150">
        <f t="shared" si="11"/>
        <v>0.72</v>
      </c>
      <c r="W106" s="178">
        <v>0</v>
      </c>
      <c r="X106" s="145"/>
      <c r="Y106" s="145"/>
    </row>
    <row r="107" spans="1:25" x14ac:dyDescent="0.25">
      <c r="A107" s="146">
        <v>105</v>
      </c>
      <c r="B107" s="146" t="s">
        <v>175</v>
      </c>
      <c r="C107" s="152">
        <v>0</v>
      </c>
      <c r="D107" s="152">
        <v>0</v>
      </c>
      <c r="E107" s="153">
        <v>0</v>
      </c>
      <c r="F107" s="151"/>
      <c r="G107" s="154">
        <f t="shared" si="15"/>
        <v>0</v>
      </c>
      <c r="H107" s="147">
        <v>0</v>
      </c>
      <c r="I107" s="147">
        <v>0</v>
      </c>
      <c r="J107" s="147">
        <v>0</v>
      </c>
      <c r="K107" s="147">
        <v>0</v>
      </c>
      <c r="L107" s="150">
        <f t="shared" si="13"/>
        <v>0</v>
      </c>
      <c r="M107" s="147">
        <v>0</v>
      </c>
      <c r="N107" s="147">
        <v>0</v>
      </c>
      <c r="O107" s="147">
        <v>0</v>
      </c>
      <c r="P107" s="147">
        <v>0</v>
      </c>
      <c r="Q107" s="150">
        <f t="shared" si="14"/>
        <v>0</v>
      </c>
      <c r="R107" s="104">
        <v>0</v>
      </c>
      <c r="S107" s="104">
        <v>0</v>
      </c>
      <c r="T107" s="178">
        <v>0</v>
      </c>
      <c r="U107" s="178">
        <v>0</v>
      </c>
      <c r="V107" s="150">
        <f t="shared" si="11"/>
        <v>0</v>
      </c>
      <c r="W107" s="178">
        <v>5.0000000000000001E-3</v>
      </c>
      <c r="X107" s="145"/>
      <c r="Y107" s="145"/>
    </row>
    <row r="108" spans="1:25" x14ac:dyDescent="0.25">
      <c r="A108" s="146">
        <v>106</v>
      </c>
      <c r="B108" s="146" t="s">
        <v>176</v>
      </c>
      <c r="C108" s="151">
        <v>30</v>
      </c>
      <c r="D108" s="152">
        <v>0</v>
      </c>
      <c r="E108" s="153">
        <v>0</v>
      </c>
      <c r="F108" s="151"/>
      <c r="G108" s="154">
        <f t="shared" si="15"/>
        <v>30</v>
      </c>
      <c r="H108" s="147">
        <v>0</v>
      </c>
      <c r="I108" s="147">
        <v>0</v>
      </c>
      <c r="J108" s="147">
        <v>0</v>
      </c>
      <c r="K108" s="147">
        <v>0</v>
      </c>
      <c r="L108" s="150">
        <f t="shared" si="13"/>
        <v>0</v>
      </c>
      <c r="M108" s="147">
        <v>0</v>
      </c>
      <c r="N108" s="147">
        <v>0</v>
      </c>
      <c r="O108" s="147">
        <v>0</v>
      </c>
      <c r="P108" s="147">
        <v>0</v>
      </c>
      <c r="Q108" s="150">
        <f t="shared" si="14"/>
        <v>0</v>
      </c>
      <c r="R108" s="104">
        <v>0</v>
      </c>
      <c r="S108" s="104">
        <v>0</v>
      </c>
      <c r="T108" s="178">
        <v>0</v>
      </c>
      <c r="U108" s="178">
        <v>0.12</v>
      </c>
      <c r="V108" s="150">
        <f t="shared" si="11"/>
        <v>0.12</v>
      </c>
      <c r="W108" s="178">
        <v>0.18</v>
      </c>
      <c r="X108" s="145"/>
      <c r="Y108" s="145"/>
    </row>
    <row r="109" spans="1:25" x14ac:dyDescent="0.25">
      <c r="A109" s="146">
        <v>107</v>
      </c>
      <c r="B109" s="146" t="s">
        <v>177</v>
      </c>
      <c r="C109" s="152">
        <v>0</v>
      </c>
      <c r="D109" s="152">
        <v>0</v>
      </c>
      <c r="E109" s="153">
        <v>0</v>
      </c>
      <c r="F109" s="151"/>
      <c r="G109" s="154">
        <f t="shared" si="15"/>
        <v>0</v>
      </c>
      <c r="H109" s="147">
        <v>0</v>
      </c>
      <c r="I109" s="147">
        <v>0</v>
      </c>
      <c r="J109" s="147">
        <v>0</v>
      </c>
      <c r="K109" s="147">
        <v>0</v>
      </c>
      <c r="L109" s="150">
        <f t="shared" si="13"/>
        <v>0</v>
      </c>
      <c r="M109" s="147">
        <v>0</v>
      </c>
      <c r="N109" s="147">
        <v>0</v>
      </c>
      <c r="O109" s="147">
        <v>0</v>
      </c>
      <c r="P109" s="147">
        <v>0</v>
      </c>
      <c r="Q109" s="150">
        <f t="shared" si="14"/>
        <v>0</v>
      </c>
      <c r="R109" s="104">
        <v>0</v>
      </c>
      <c r="S109" s="104">
        <v>0</v>
      </c>
      <c r="T109" s="178">
        <v>0</v>
      </c>
      <c r="U109" s="178">
        <v>0</v>
      </c>
      <c r="V109" s="150">
        <f t="shared" si="11"/>
        <v>0</v>
      </c>
      <c r="W109" s="178">
        <v>0</v>
      </c>
      <c r="X109" s="145"/>
      <c r="Y109" s="145"/>
    </row>
    <row r="110" spans="1:25" x14ac:dyDescent="0.25">
      <c r="A110" s="146">
        <v>108</v>
      </c>
      <c r="B110" s="146" t="s">
        <v>73</v>
      </c>
      <c r="C110" s="151">
        <v>274.72239647000004</v>
      </c>
      <c r="D110" s="151">
        <v>343.61642423000001</v>
      </c>
      <c r="E110" s="151">
        <v>78.201109750000001</v>
      </c>
      <c r="F110" s="151">
        <v>94.198370320000009</v>
      </c>
      <c r="G110" s="154">
        <f t="shared" si="15"/>
        <v>790.73830077000002</v>
      </c>
      <c r="H110" s="147">
        <v>532.88545051999995</v>
      </c>
      <c r="I110" s="147">
        <v>145.15081906</v>
      </c>
      <c r="J110" s="147">
        <v>90.063672519999997</v>
      </c>
      <c r="K110" s="147">
        <v>131.3397765</v>
      </c>
      <c r="L110" s="150">
        <f t="shared" si="13"/>
        <v>899.43971859999988</v>
      </c>
      <c r="M110" s="147">
        <v>80.145239050000001</v>
      </c>
      <c r="N110" s="147">
        <v>36.205563950000005</v>
      </c>
      <c r="O110" s="147">
        <v>111.10555848999999</v>
      </c>
      <c r="P110" s="147">
        <v>129.99982585000001</v>
      </c>
      <c r="Q110" s="150">
        <f t="shared" si="14"/>
        <v>357.45618734000004</v>
      </c>
      <c r="R110" s="104">
        <v>34.258792710000002</v>
      </c>
      <c r="S110" s="104">
        <v>103.96129565999999</v>
      </c>
      <c r="T110" s="178">
        <v>26.748031079999997</v>
      </c>
      <c r="U110" s="178">
        <v>116.81650521</v>
      </c>
      <c r="V110" s="150">
        <f t="shared" si="11"/>
        <v>281.78462465999996</v>
      </c>
      <c r="W110" s="178">
        <v>108.279532</v>
      </c>
      <c r="X110" s="178">
        <f>'[5]Capital Importation'!$K$113</f>
        <v>101.12960275</v>
      </c>
      <c r="Y110" s="178">
        <v>48.782619459999999</v>
      </c>
    </row>
    <row r="111" spans="1:25" x14ac:dyDescent="0.25">
      <c r="A111" s="146">
        <v>109</v>
      </c>
      <c r="B111" s="146" t="s">
        <v>74</v>
      </c>
      <c r="C111" s="151">
        <v>4481.4808118799992</v>
      </c>
      <c r="D111" s="151">
        <v>3325.8574176099996</v>
      </c>
      <c r="E111" s="151">
        <v>2011.14328378</v>
      </c>
      <c r="F111" s="151">
        <v>1190.7360500100001</v>
      </c>
      <c r="G111" s="154">
        <f t="shared" si="15"/>
        <v>11009.217563279999</v>
      </c>
      <c r="H111" s="147">
        <v>2908.6215494099997</v>
      </c>
      <c r="I111" s="147">
        <v>428.82803785000004</v>
      </c>
      <c r="J111" s="147">
        <v>594.65372438999998</v>
      </c>
      <c r="K111" s="147">
        <v>236.46908186000002</v>
      </c>
      <c r="L111" s="150">
        <f t="shared" si="13"/>
        <v>4168.5723935099995</v>
      </c>
      <c r="M111" s="147">
        <v>1141.239285676804</v>
      </c>
      <c r="N111" s="147">
        <v>310.26260664</v>
      </c>
      <c r="O111" s="147">
        <v>709.77530337999997</v>
      </c>
      <c r="P111" s="147">
        <v>127.07021404999999</v>
      </c>
      <c r="Q111" s="150">
        <f t="shared" si="14"/>
        <v>2288.3474097468038</v>
      </c>
      <c r="R111" s="104">
        <v>1021.21039003</v>
      </c>
      <c r="S111" s="104">
        <v>781.04504550000001</v>
      </c>
      <c r="T111" s="178">
        <v>506.87418530000002</v>
      </c>
      <c r="U111" s="178">
        <v>455.24434974000002</v>
      </c>
      <c r="V111" s="150">
        <f t="shared" si="11"/>
        <v>2764.37397057</v>
      </c>
      <c r="W111" s="178">
        <v>673.6378296800001</v>
      </c>
      <c r="X111" s="178">
        <f>'[5]Capital Importation'!$K$114</f>
        <v>131.49263019999998</v>
      </c>
      <c r="Y111" s="178">
        <v>64.931044439999994</v>
      </c>
    </row>
    <row r="112" spans="1:25" x14ac:dyDescent="0.25">
      <c r="A112" s="146">
        <v>110</v>
      </c>
      <c r="B112" s="146" t="s">
        <v>69</v>
      </c>
      <c r="C112" s="151">
        <v>1587.68909732</v>
      </c>
      <c r="D112" s="151">
        <v>1150.81774931</v>
      </c>
      <c r="E112" s="151">
        <v>1371.2706162100001</v>
      </c>
      <c r="F112" s="151">
        <v>584.52363368999988</v>
      </c>
      <c r="G112" s="154">
        <f t="shared" si="15"/>
        <v>4694.30109653</v>
      </c>
      <c r="H112" s="147">
        <v>389.10291957000004</v>
      </c>
      <c r="I112" s="147">
        <v>126.0750582</v>
      </c>
      <c r="J112" s="147">
        <v>112.66041079999999</v>
      </c>
      <c r="K112" s="147">
        <v>113.97818138</v>
      </c>
      <c r="L112" s="150">
        <f t="shared" si="13"/>
        <v>741.81656995000014</v>
      </c>
      <c r="M112" s="147">
        <v>15.97875923</v>
      </c>
      <c r="N112" s="147">
        <v>83.408832699999991</v>
      </c>
      <c r="O112" s="147">
        <v>257.11735408999999</v>
      </c>
      <c r="P112" s="147">
        <v>321.03461963999996</v>
      </c>
      <c r="Q112" s="150">
        <f t="shared" si="14"/>
        <v>677.53956565999988</v>
      </c>
      <c r="R112" s="104">
        <v>82.067295909999999</v>
      </c>
      <c r="S112" s="104">
        <v>80.201567909999994</v>
      </c>
      <c r="T112" s="178">
        <v>82.516193970000003</v>
      </c>
      <c r="U112" s="178">
        <v>42.135555129999993</v>
      </c>
      <c r="V112" s="150">
        <f t="shared" si="11"/>
        <v>286.92061292</v>
      </c>
      <c r="W112" s="178">
        <v>95.361777469999993</v>
      </c>
      <c r="X112" s="178">
        <f>'[5]Capital Importation'!$K$115</f>
        <v>271.91524042999998</v>
      </c>
      <c r="Y112" s="178">
        <v>67.043787379999998</v>
      </c>
    </row>
    <row r="113" spans="1:25" x14ac:dyDescent="0.25">
      <c r="A113" s="146">
        <v>111</v>
      </c>
      <c r="B113" s="146" t="s">
        <v>178</v>
      </c>
      <c r="C113" s="152">
        <v>0</v>
      </c>
      <c r="D113" s="152">
        <v>0</v>
      </c>
      <c r="E113" s="153">
        <v>0</v>
      </c>
      <c r="F113" s="151"/>
      <c r="G113" s="154">
        <f t="shared" si="15"/>
        <v>0</v>
      </c>
      <c r="H113" s="147">
        <v>0</v>
      </c>
      <c r="I113" s="147">
        <v>0</v>
      </c>
      <c r="J113" s="147">
        <v>0</v>
      </c>
      <c r="K113" s="147">
        <v>0</v>
      </c>
      <c r="L113" s="150">
        <f t="shared" si="13"/>
        <v>0</v>
      </c>
      <c r="M113" s="147">
        <v>0</v>
      </c>
      <c r="N113" s="147">
        <v>0</v>
      </c>
      <c r="O113" s="147">
        <v>0</v>
      </c>
      <c r="P113" s="147">
        <v>0</v>
      </c>
      <c r="Q113" s="150">
        <f t="shared" si="14"/>
        <v>0</v>
      </c>
      <c r="R113" s="104">
        <v>0</v>
      </c>
      <c r="S113" s="104">
        <v>0</v>
      </c>
      <c r="T113" s="178">
        <v>0</v>
      </c>
      <c r="U113" s="178">
        <v>0</v>
      </c>
      <c r="V113" s="150">
        <f t="shared" si="11"/>
        <v>0</v>
      </c>
      <c r="W113" s="178">
        <v>0</v>
      </c>
      <c r="X113" s="145"/>
      <c r="Y113" s="145"/>
    </row>
    <row r="114" spans="1:25" x14ac:dyDescent="0.25">
      <c r="A114" s="146">
        <v>112</v>
      </c>
      <c r="B114" s="146" t="s">
        <v>179</v>
      </c>
      <c r="C114" s="152">
        <v>0</v>
      </c>
      <c r="D114" s="152">
        <v>0</v>
      </c>
      <c r="E114" s="153">
        <v>0</v>
      </c>
      <c r="F114" s="151"/>
      <c r="G114" s="154">
        <f t="shared" si="15"/>
        <v>0</v>
      </c>
      <c r="H114" s="147">
        <v>0</v>
      </c>
      <c r="I114" s="147">
        <v>0</v>
      </c>
      <c r="J114" s="147">
        <v>0</v>
      </c>
      <c r="K114" s="147">
        <v>0</v>
      </c>
      <c r="L114" s="150">
        <f t="shared" si="13"/>
        <v>0</v>
      </c>
      <c r="M114" s="147">
        <v>0</v>
      </c>
      <c r="N114" s="147">
        <v>0</v>
      </c>
      <c r="O114" s="147">
        <v>0</v>
      </c>
      <c r="P114" s="147">
        <v>0</v>
      </c>
      <c r="Q114" s="150">
        <f t="shared" si="14"/>
        <v>0</v>
      </c>
      <c r="R114" s="104">
        <v>0</v>
      </c>
      <c r="S114" s="104">
        <v>0</v>
      </c>
      <c r="T114" s="178">
        <v>0</v>
      </c>
      <c r="U114" s="178">
        <v>0</v>
      </c>
      <c r="V114" s="150">
        <f t="shared" si="11"/>
        <v>0</v>
      </c>
      <c r="W114" s="178">
        <v>0</v>
      </c>
      <c r="X114" s="145"/>
      <c r="Y114" s="145"/>
    </row>
    <row r="115" spans="1:25" x14ac:dyDescent="0.25">
      <c r="A115" s="146">
        <v>113</v>
      </c>
      <c r="B115" s="146" t="s">
        <v>180</v>
      </c>
      <c r="C115" s="152">
        <v>0</v>
      </c>
      <c r="D115" s="152">
        <v>0</v>
      </c>
      <c r="E115" s="153">
        <v>0</v>
      </c>
      <c r="F115" s="151"/>
      <c r="G115" s="154">
        <f t="shared" si="15"/>
        <v>0</v>
      </c>
      <c r="H115" s="147">
        <v>0</v>
      </c>
      <c r="I115" s="147">
        <v>0</v>
      </c>
      <c r="J115" s="147">
        <v>0.46823999999999999</v>
      </c>
      <c r="K115" s="147">
        <v>0</v>
      </c>
      <c r="L115" s="150">
        <f t="shared" si="13"/>
        <v>0.46823999999999999</v>
      </c>
      <c r="M115" s="147">
        <v>0</v>
      </c>
      <c r="N115" s="147">
        <v>0</v>
      </c>
      <c r="O115" s="147">
        <v>0</v>
      </c>
      <c r="P115" s="147">
        <v>0</v>
      </c>
      <c r="Q115" s="150">
        <f t="shared" si="14"/>
        <v>0</v>
      </c>
      <c r="R115" s="104">
        <v>0</v>
      </c>
      <c r="S115" s="104">
        <v>0</v>
      </c>
      <c r="T115" s="178">
        <v>0</v>
      </c>
      <c r="U115" s="178">
        <v>0</v>
      </c>
      <c r="V115" s="150">
        <f t="shared" si="11"/>
        <v>0</v>
      </c>
      <c r="W115" s="178">
        <v>0</v>
      </c>
      <c r="X115" s="145"/>
      <c r="Y115" s="145"/>
    </row>
    <row r="116" spans="1:25" x14ac:dyDescent="0.25">
      <c r="A116" s="146">
        <v>114</v>
      </c>
      <c r="B116" s="146" t="s">
        <v>181</v>
      </c>
      <c r="C116" s="152">
        <v>0</v>
      </c>
      <c r="D116" s="152">
        <v>0</v>
      </c>
      <c r="E116" s="153">
        <v>0</v>
      </c>
      <c r="F116" s="151"/>
      <c r="G116" s="154">
        <f t="shared" si="15"/>
        <v>0</v>
      </c>
      <c r="H116" s="147">
        <v>0</v>
      </c>
      <c r="I116" s="147">
        <v>0</v>
      </c>
      <c r="J116" s="147">
        <v>0</v>
      </c>
      <c r="K116" s="147">
        <v>0</v>
      </c>
      <c r="L116" s="150">
        <f t="shared" si="13"/>
        <v>0</v>
      </c>
      <c r="M116" s="147">
        <v>0</v>
      </c>
      <c r="N116" s="147">
        <v>0</v>
      </c>
      <c r="O116" s="147">
        <v>0</v>
      </c>
      <c r="P116" s="147">
        <v>0</v>
      </c>
      <c r="Q116" s="150">
        <f t="shared" si="14"/>
        <v>0</v>
      </c>
      <c r="R116" s="104">
        <v>0</v>
      </c>
      <c r="S116" s="104">
        <v>0</v>
      </c>
      <c r="T116" s="178">
        <v>0</v>
      </c>
      <c r="U116" s="178">
        <v>0</v>
      </c>
      <c r="V116" s="150">
        <f t="shared" si="11"/>
        <v>0</v>
      </c>
      <c r="W116" s="178">
        <v>0</v>
      </c>
      <c r="X116" s="145"/>
      <c r="Y116" s="145"/>
    </row>
    <row r="117" spans="1:25" x14ac:dyDescent="0.25">
      <c r="A117" s="146">
        <v>115</v>
      </c>
      <c r="B117" s="146" t="s">
        <v>182</v>
      </c>
      <c r="C117" s="151">
        <v>60</v>
      </c>
      <c r="D117" s="151">
        <v>16</v>
      </c>
      <c r="E117" s="151">
        <v>8.3494792400000009</v>
      </c>
      <c r="F117" s="151">
        <v>1</v>
      </c>
      <c r="G117" s="154">
        <f>SUM(C117:F117)</f>
        <v>85.349479239999994</v>
      </c>
      <c r="H117" s="147">
        <v>1.4</v>
      </c>
      <c r="I117" s="147">
        <v>0</v>
      </c>
      <c r="J117" s="147">
        <v>0</v>
      </c>
      <c r="K117" s="147">
        <v>0</v>
      </c>
      <c r="L117" s="150">
        <f t="shared" si="13"/>
        <v>1.4</v>
      </c>
      <c r="M117" s="147">
        <v>0</v>
      </c>
      <c r="N117" s="147">
        <v>0</v>
      </c>
      <c r="O117" s="147">
        <v>0</v>
      </c>
      <c r="P117" s="147">
        <v>0</v>
      </c>
      <c r="Q117" s="150">
        <f t="shared" si="14"/>
        <v>0</v>
      </c>
      <c r="R117" s="104">
        <v>0</v>
      </c>
      <c r="S117" s="104">
        <v>0</v>
      </c>
      <c r="T117" s="178">
        <v>0</v>
      </c>
      <c r="U117" s="178">
        <v>0</v>
      </c>
      <c r="V117" s="150">
        <f t="shared" si="11"/>
        <v>0</v>
      </c>
      <c r="W117" s="178">
        <v>0</v>
      </c>
      <c r="X117" s="145"/>
      <c r="Y117" s="145"/>
    </row>
    <row r="118" spans="1:25" x14ac:dyDescent="0.25">
      <c r="A118" s="146">
        <v>116</v>
      </c>
      <c r="B118" s="146" t="s">
        <v>77</v>
      </c>
      <c r="C118" s="155">
        <v>0</v>
      </c>
      <c r="D118" s="155">
        <v>0</v>
      </c>
      <c r="E118" s="155">
        <v>0</v>
      </c>
      <c r="F118" s="155">
        <v>0</v>
      </c>
      <c r="G118" s="156">
        <v>0</v>
      </c>
      <c r="H118" s="157">
        <v>0</v>
      </c>
      <c r="I118" s="157">
        <v>0</v>
      </c>
      <c r="J118" s="157">
        <v>0</v>
      </c>
      <c r="K118" s="157">
        <v>0</v>
      </c>
      <c r="L118" s="158">
        <v>0</v>
      </c>
      <c r="M118" s="157">
        <v>0</v>
      </c>
      <c r="N118" s="157">
        <v>0</v>
      </c>
      <c r="O118" s="157">
        <v>0</v>
      </c>
      <c r="P118" s="157">
        <v>0</v>
      </c>
      <c r="Q118" s="158"/>
      <c r="R118" s="104">
        <v>0.79994600000000005</v>
      </c>
      <c r="S118" s="104">
        <v>0.39997300000000002</v>
      </c>
      <c r="T118" s="178">
        <v>0.19170057999999998</v>
      </c>
      <c r="U118" s="178">
        <v>0.47722758000000004</v>
      </c>
      <c r="V118" s="150">
        <f>SUM(R118:U118)</f>
        <v>1.8688471600000001</v>
      </c>
      <c r="W118" s="178">
        <v>0</v>
      </c>
      <c r="X118" s="145"/>
      <c r="Y118" s="145"/>
    </row>
    <row r="119" spans="1:25" x14ac:dyDescent="0.25">
      <c r="A119" s="146"/>
      <c r="B119" s="146" t="s">
        <v>51</v>
      </c>
      <c r="C119" s="151">
        <f>SUM(C3:C118)</f>
        <v>8508.4778889499994</v>
      </c>
      <c r="D119" s="151">
        <f t="shared" ref="D119:F119" si="16">SUM(D3:D118)</f>
        <v>6052.3101562599995</v>
      </c>
      <c r="E119" s="151">
        <f t="shared" si="16"/>
        <v>5626.8774195300002</v>
      </c>
      <c r="F119" s="151">
        <f t="shared" si="16"/>
        <v>3802.3827975700001</v>
      </c>
      <c r="G119" s="154">
        <f>SUM(C119:F119)</f>
        <v>23990.04826231</v>
      </c>
      <c r="H119" s="151">
        <v>5854.3788753199988</v>
      </c>
      <c r="I119" s="151">
        <v>1294.9448597200003</v>
      </c>
      <c r="J119" s="151">
        <v>1461.4868173400002</v>
      </c>
      <c r="K119" s="151">
        <v>1045.31890441</v>
      </c>
      <c r="L119" s="154">
        <f>SUM(H119:K119)</f>
        <v>9656.1294567900004</v>
      </c>
      <c r="M119" s="151">
        <v>1905.8880302068039</v>
      </c>
      <c r="N119" s="151">
        <v>875.61706910999987</v>
      </c>
      <c r="O119" s="151">
        <v>1731.37405397</v>
      </c>
      <c r="P119" s="151">
        <v>2187.6313867899999</v>
      </c>
      <c r="Q119" s="154">
        <f>SUM(M119:P119)</f>
        <v>6700.5105400768034</v>
      </c>
      <c r="R119" s="159">
        <f>SUM(R3:R118)</f>
        <v>1573.1365156100001</v>
      </c>
      <c r="S119" s="159">
        <f>SUM(S3:S118)</f>
        <v>1535.3470317399999</v>
      </c>
      <c r="T119" s="159">
        <f t="shared" ref="T119" si="17">SUM(T3:T118)</f>
        <v>1159.66921273</v>
      </c>
      <c r="U119" s="159">
        <f>SUM(U3:U118)</f>
        <v>1060.72552154</v>
      </c>
      <c r="V119" s="150">
        <f>SUM(R119:U119)</f>
        <v>5328.8782816200001</v>
      </c>
      <c r="W119" s="159">
        <f>SUM(W3:W118)</f>
        <v>1132.6453815</v>
      </c>
      <c r="X119" s="159">
        <f>SUM(X3:X118)</f>
        <v>1030.2100721599998</v>
      </c>
      <c r="Y119" s="159">
        <f>SUM(Y3:Y118)</f>
        <v>654.65431868000007</v>
      </c>
    </row>
    <row r="121" spans="1:25" x14ac:dyDescent="0.25">
      <c r="P121" s="86"/>
    </row>
    <row r="122" spans="1:25" x14ac:dyDescent="0.25">
      <c r="P122" s="87"/>
    </row>
    <row r="124" spans="1:25" x14ac:dyDescent="0.25">
      <c r="P124" s="87"/>
    </row>
  </sheetData>
  <sortState xmlns:xlrd2="http://schemas.microsoft.com/office/spreadsheetml/2017/richdata2" ref="A3:R119">
    <sortCondition ref="A4"/>
  </sortState>
  <phoneticPr fontId="4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6"/>
  <sheetViews>
    <sheetView workbookViewId="0">
      <pane xSplit="2" ySplit="2" topLeftCell="V27" activePane="bottomRight" state="frozen"/>
      <selection pane="topRight" activeCell="C1" sqref="C1"/>
      <selection pane="bottomLeft" activeCell="A3" sqref="A3"/>
      <selection pane="bottomRight" activeCell="Y30" sqref="Y30"/>
    </sheetView>
  </sheetViews>
  <sheetFormatPr defaultColWidth="9.140625" defaultRowHeight="15" x14ac:dyDescent="0.25"/>
  <cols>
    <col min="2" max="2" width="23.5703125" customWidth="1"/>
    <col min="3" max="3" width="9.42578125" bestFit="1" customWidth="1"/>
    <col min="4" max="4" width="9.42578125" style="1" bestFit="1" customWidth="1"/>
    <col min="5" max="5" width="9.42578125" style="90" bestFit="1" customWidth="1"/>
    <col min="6" max="6" width="16.5703125" customWidth="1"/>
    <col min="7" max="7" width="15.42578125" customWidth="1"/>
    <col min="8" max="8" width="11.85546875" style="91" customWidth="1"/>
    <col min="9" max="9" width="11.85546875" bestFit="1" customWidth="1"/>
    <col min="10" max="10" width="11.85546875" customWidth="1"/>
    <col min="11" max="11" width="11.85546875" bestFit="1" customWidth="1"/>
    <col min="12" max="12" width="15.42578125" customWidth="1"/>
    <col min="13" max="15" width="11.85546875" bestFit="1" customWidth="1"/>
    <col min="16" max="16" width="9.5703125" bestFit="1" customWidth="1"/>
    <col min="17" max="17" width="15.28515625" bestFit="1" customWidth="1"/>
    <col min="18" max="18" width="15.28515625" customWidth="1"/>
    <col min="19" max="19" width="9.7109375" bestFit="1" customWidth="1"/>
    <col min="20" max="21" width="9.5703125" bestFit="1" customWidth="1"/>
    <col min="23" max="23" width="11.28515625" customWidth="1"/>
  </cols>
  <sheetData>
    <row r="1" spans="1:25" ht="16.5" x14ac:dyDescent="0.35">
      <c r="A1" s="124" t="s">
        <v>224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5" x14ac:dyDescent="0.25">
      <c r="A2" s="127" t="s">
        <v>52</v>
      </c>
      <c r="B2" s="127" t="s">
        <v>225</v>
      </c>
      <c r="C2" s="128" t="s">
        <v>226</v>
      </c>
      <c r="D2" s="204" t="s">
        <v>227</v>
      </c>
      <c r="E2" s="129" t="s">
        <v>228</v>
      </c>
      <c r="F2" s="129" t="s">
        <v>229</v>
      </c>
      <c r="G2" s="130" t="s">
        <v>12</v>
      </c>
      <c r="H2" s="131" t="s">
        <v>186</v>
      </c>
      <c r="I2" s="132" t="s">
        <v>187</v>
      </c>
      <c r="J2" s="132" t="s">
        <v>60</v>
      </c>
      <c r="K2" s="132" t="s">
        <v>61</v>
      </c>
      <c r="L2" s="130" t="s">
        <v>62</v>
      </c>
      <c r="M2" s="132" t="s">
        <v>63</v>
      </c>
      <c r="N2" s="132" t="s">
        <v>64</v>
      </c>
      <c r="O2" s="132" t="s">
        <v>65</v>
      </c>
      <c r="P2" s="133" t="s">
        <v>66</v>
      </c>
      <c r="Q2" s="134" t="s">
        <v>194</v>
      </c>
      <c r="R2" s="132" t="s">
        <v>67</v>
      </c>
      <c r="S2" s="132" t="s">
        <v>267</v>
      </c>
      <c r="T2" s="132" t="s">
        <v>270</v>
      </c>
      <c r="U2" s="132" t="s">
        <v>271</v>
      </c>
      <c r="V2" s="134" t="s">
        <v>272</v>
      </c>
      <c r="W2" s="132" t="s">
        <v>277</v>
      </c>
      <c r="X2" s="132" t="s">
        <v>278</v>
      </c>
      <c r="Y2" s="132" t="s">
        <v>285</v>
      </c>
    </row>
    <row r="3" spans="1:25" x14ac:dyDescent="0.25">
      <c r="A3" s="135">
        <v>1</v>
      </c>
      <c r="B3" s="135" t="s">
        <v>230</v>
      </c>
      <c r="C3" s="136">
        <v>0</v>
      </c>
      <c r="D3" s="137"/>
      <c r="E3" s="138">
        <v>0</v>
      </c>
      <c r="F3" s="138">
        <f>'[2]Capital Importation'!$P$145</f>
        <v>0</v>
      </c>
      <c r="G3" s="139">
        <f t="shared" ref="G3:G8" si="0">SUM(C3:F3)</f>
        <v>0</v>
      </c>
      <c r="H3" s="140">
        <v>0</v>
      </c>
      <c r="I3" s="140">
        <v>0</v>
      </c>
      <c r="J3" s="140">
        <v>56.073752119999995</v>
      </c>
      <c r="K3" s="140">
        <v>0</v>
      </c>
      <c r="L3" s="139">
        <v>56.073752119999995</v>
      </c>
      <c r="M3" s="140">
        <v>0</v>
      </c>
      <c r="N3" s="140">
        <v>0</v>
      </c>
      <c r="O3" s="140">
        <v>0.01</v>
      </c>
      <c r="P3" s="140">
        <v>0</v>
      </c>
      <c r="Q3" s="141">
        <f>SUM(M3:P3)</f>
        <v>0.01</v>
      </c>
      <c r="R3" s="141">
        <v>0</v>
      </c>
      <c r="S3" s="141">
        <v>0</v>
      </c>
      <c r="T3" s="179">
        <v>0</v>
      </c>
      <c r="U3" s="179">
        <v>0</v>
      </c>
      <c r="V3" s="141">
        <f>SUM(R3:U3)</f>
        <v>0</v>
      </c>
      <c r="W3" s="179">
        <v>0</v>
      </c>
      <c r="X3" s="146"/>
      <c r="Y3" s="208">
        <v>150.08637238</v>
      </c>
    </row>
    <row r="4" spans="1:25" x14ac:dyDescent="0.25">
      <c r="A4" s="135">
        <v>2</v>
      </c>
      <c r="B4" s="135" t="s">
        <v>231</v>
      </c>
      <c r="C4" s="140">
        <v>3585.5888047600001</v>
      </c>
      <c r="D4" s="142">
        <v>1672.6305173599999</v>
      </c>
      <c r="E4" s="138">
        <v>383.79</v>
      </c>
      <c r="F4" s="138">
        <f>'[2]Capital Importation'!$P$146</f>
        <v>566.80258478999997</v>
      </c>
      <c r="G4" s="139">
        <f t="shared" si="0"/>
        <v>6208.8119069099994</v>
      </c>
      <c r="H4" s="140">
        <v>706.81426818000011</v>
      </c>
      <c r="I4" s="140">
        <v>145.30349588999999</v>
      </c>
      <c r="J4" s="140">
        <v>195.56993084000001</v>
      </c>
      <c r="K4" s="140">
        <v>222.48597337999999</v>
      </c>
      <c r="L4" s="139">
        <v>1270.17366829</v>
      </c>
      <c r="M4" s="140">
        <v>318.40473181999999</v>
      </c>
      <c r="N4" s="140">
        <v>95.258455639999994</v>
      </c>
      <c r="O4" s="140">
        <v>249.18908608999996</v>
      </c>
      <c r="P4" s="140">
        <v>170.55118909000001</v>
      </c>
      <c r="Q4" s="141">
        <f t="shared" ref="Q4:Q39" si="1">SUM(M4:P4)</f>
        <v>833.40346263999993</v>
      </c>
      <c r="R4" s="141">
        <v>446.80568664999998</v>
      </c>
      <c r="S4" s="141">
        <v>453.95091238999998</v>
      </c>
      <c r="T4" s="141">
        <v>303.80737196000001</v>
      </c>
      <c r="U4" s="141">
        <v>424.50272282000003</v>
      </c>
      <c r="V4" s="141">
        <f t="shared" ref="V4:V39" si="2">SUM(R4:U4)</f>
        <v>1629.0666938200002</v>
      </c>
      <c r="W4" s="141">
        <v>410.26651344999999</v>
      </c>
      <c r="X4" s="141">
        <f>'[5]Capital Importation'!$K$156</f>
        <v>194.28297748000003</v>
      </c>
      <c r="Y4" s="208">
        <v>194.65659803</v>
      </c>
    </row>
    <row r="5" spans="1:25" x14ac:dyDescent="0.25">
      <c r="A5" s="135">
        <v>3</v>
      </c>
      <c r="B5" s="135" t="s">
        <v>232</v>
      </c>
      <c r="C5" s="140">
        <v>25</v>
      </c>
      <c r="D5" s="142">
        <v>0</v>
      </c>
      <c r="E5" s="138">
        <v>0</v>
      </c>
      <c r="F5" s="138">
        <f t="array" ref="F5:F9">'[2]Capital Importation'!$P$147:$P$151</f>
        <v>0</v>
      </c>
      <c r="G5" s="139">
        <f t="shared" si="0"/>
        <v>25</v>
      </c>
      <c r="H5" s="140">
        <v>0</v>
      </c>
      <c r="I5" s="140">
        <v>0</v>
      </c>
      <c r="J5" s="140">
        <v>0</v>
      </c>
      <c r="K5" s="140">
        <v>2.0055E-2</v>
      </c>
      <c r="L5" s="139">
        <v>2.0055E-2</v>
      </c>
      <c r="M5" s="140">
        <v>0</v>
      </c>
      <c r="N5" s="140">
        <v>0</v>
      </c>
      <c r="O5" s="140">
        <v>0</v>
      </c>
      <c r="P5" s="140">
        <v>0</v>
      </c>
      <c r="Q5" s="141">
        <f t="shared" si="1"/>
        <v>0</v>
      </c>
      <c r="R5" s="141">
        <v>0</v>
      </c>
      <c r="S5" s="141">
        <v>0</v>
      </c>
      <c r="T5" s="141">
        <v>0</v>
      </c>
      <c r="U5" s="141">
        <v>0</v>
      </c>
      <c r="V5" s="141">
        <f t="shared" si="2"/>
        <v>0</v>
      </c>
      <c r="W5" s="141">
        <v>4.5</v>
      </c>
      <c r="X5" s="141"/>
      <c r="Y5" s="146"/>
    </row>
    <row r="6" spans="1:25" x14ac:dyDescent="0.25">
      <c r="A6" s="135">
        <v>4</v>
      </c>
      <c r="B6" s="135" t="s">
        <v>233</v>
      </c>
      <c r="C6" s="140">
        <v>5.5035000000000001E-2</v>
      </c>
      <c r="D6" s="142">
        <v>0</v>
      </c>
      <c r="E6" s="138">
        <v>0</v>
      </c>
      <c r="F6" s="138">
        <v>0</v>
      </c>
      <c r="G6" s="139">
        <f t="shared" si="0"/>
        <v>5.5035000000000001E-2</v>
      </c>
      <c r="H6" s="140">
        <v>0.23669799999999999</v>
      </c>
      <c r="I6" s="140">
        <v>0</v>
      </c>
      <c r="J6" s="140">
        <v>0</v>
      </c>
      <c r="K6" s="140">
        <v>0.80931527000000003</v>
      </c>
      <c r="L6" s="139">
        <v>1.04601327</v>
      </c>
      <c r="M6" s="140">
        <v>0.73750505</v>
      </c>
      <c r="N6" s="140">
        <v>0</v>
      </c>
      <c r="O6" s="140">
        <v>0</v>
      </c>
      <c r="P6" s="140">
        <v>0</v>
      </c>
      <c r="Q6" s="141">
        <f t="shared" si="1"/>
        <v>0.73750505</v>
      </c>
      <c r="R6" s="141">
        <v>0</v>
      </c>
      <c r="S6" s="141">
        <v>0</v>
      </c>
      <c r="T6" s="141">
        <v>11.040777960000002</v>
      </c>
      <c r="U6" s="141">
        <v>31.47486902</v>
      </c>
      <c r="V6" s="141">
        <f t="shared" si="2"/>
        <v>42.51564698</v>
      </c>
      <c r="W6" s="141">
        <v>5.2050000000000001</v>
      </c>
      <c r="X6" s="141">
        <f>'[5]Capital Importation'!$K$158</f>
        <v>33.855239650000001</v>
      </c>
      <c r="Y6" s="208">
        <v>6.5000000000000002E-2</v>
      </c>
    </row>
    <row r="7" spans="1:25" x14ac:dyDescent="0.25">
      <c r="A7" s="135">
        <v>5</v>
      </c>
      <c r="B7" s="135" t="s">
        <v>234</v>
      </c>
      <c r="C7" s="140">
        <v>0.05</v>
      </c>
      <c r="D7" s="142">
        <v>0.11</v>
      </c>
      <c r="E7" s="138">
        <v>0</v>
      </c>
      <c r="F7" s="138">
        <v>0</v>
      </c>
      <c r="G7" s="139">
        <f t="shared" si="0"/>
        <v>0.16</v>
      </c>
      <c r="H7" s="140">
        <v>0</v>
      </c>
      <c r="I7" s="140">
        <v>1.1599999999999999</v>
      </c>
      <c r="J7" s="140">
        <v>0</v>
      </c>
      <c r="K7" s="140">
        <v>8.8562539999999998</v>
      </c>
      <c r="L7" s="139">
        <v>10.016254</v>
      </c>
      <c r="M7" s="140">
        <v>4.0519800000000004</v>
      </c>
      <c r="N7" s="140">
        <v>0</v>
      </c>
      <c r="O7" s="140">
        <v>0.44357999999999997</v>
      </c>
      <c r="P7" s="140">
        <v>0.24428800000000001</v>
      </c>
      <c r="Q7" s="141">
        <f t="shared" si="1"/>
        <v>4.7398480000000003</v>
      </c>
      <c r="R7" s="141">
        <v>4.1481750000000002</v>
      </c>
      <c r="S7" s="141">
        <v>24.713153680000001</v>
      </c>
      <c r="T7" s="141">
        <v>4.1133437900000001</v>
      </c>
      <c r="U7" s="141">
        <v>3.9999899999999999</v>
      </c>
      <c r="V7" s="141">
        <f t="shared" si="2"/>
        <v>36.974662469999998</v>
      </c>
      <c r="W7" s="141">
        <v>3.9999899999999999</v>
      </c>
      <c r="X7" s="141"/>
      <c r="Y7" s="146"/>
    </row>
    <row r="8" spans="1:25" x14ac:dyDescent="0.25">
      <c r="A8" s="135">
        <v>6</v>
      </c>
      <c r="B8" s="135" t="s">
        <v>235</v>
      </c>
      <c r="C8" s="140">
        <v>9.9979999999999999E-2</v>
      </c>
      <c r="D8" s="142">
        <v>0</v>
      </c>
      <c r="E8" s="138">
        <v>0</v>
      </c>
      <c r="F8" s="138">
        <v>0</v>
      </c>
      <c r="G8" s="139">
        <f t="shared" si="0"/>
        <v>9.9979999999999999E-2</v>
      </c>
      <c r="H8" s="140">
        <v>0</v>
      </c>
      <c r="I8" s="140">
        <v>0</v>
      </c>
      <c r="J8" s="140">
        <v>0</v>
      </c>
      <c r="K8" s="140">
        <v>0</v>
      </c>
      <c r="L8" s="139">
        <v>0</v>
      </c>
      <c r="M8" s="140">
        <v>0</v>
      </c>
      <c r="N8" s="140">
        <v>0</v>
      </c>
      <c r="O8" s="140">
        <v>0</v>
      </c>
      <c r="P8" s="140">
        <v>0</v>
      </c>
      <c r="Q8" s="141">
        <f t="shared" si="1"/>
        <v>0</v>
      </c>
      <c r="R8" s="141">
        <v>0</v>
      </c>
      <c r="S8" s="141">
        <v>0</v>
      </c>
      <c r="T8" s="141">
        <v>0</v>
      </c>
      <c r="U8" s="141">
        <v>0</v>
      </c>
      <c r="V8" s="141">
        <f t="shared" si="2"/>
        <v>0</v>
      </c>
      <c r="W8" s="141">
        <v>0</v>
      </c>
      <c r="X8" s="141"/>
      <c r="Y8" s="146"/>
    </row>
    <row r="9" spans="1:25" x14ac:dyDescent="0.25">
      <c r="A9" s="135">
        <v>7</v>
      </c>
      <c r="B9" s="135" t="s">
        <v>236</v>
      </c>
      <c r="C9" s="136">
        <v>0</v>
      </c>
      <c r="D9" s="142">
        <v>0</v>
      </c>
      <c r="E9" s="138">
        <v>0</v>
      </c>
      <c r="F9" s="138">
        <v>0</v>
      </c>
      <c r="G9" s="139">
        <f t="shared" ref="G9" si="3">SUM(C9:F9)</f>
        <v>0</v>
      </c>
      <c r="H9" s="140"/>
      <c r="I9" s="140">
        <v>0</v>
      </c>
      <c r="J9" s="140">
        <v>0</v>
      </c>
      <c r="K9" s="140">
        <v>0</v>
      </c>
      <c r="L9" s="139">
        <v>0</v>
      </c>
      <c r="M9" s="140">
        <v>0</v>
      </c>
      <c r="N9" s="140">
        <v>0</v>
      </c>
      <c r="O9" s="140">
        <v>0</v>
      </c>
      <c r="P9" s="140">
        <v>0</v>
      </c>
      <c r="Q9" s="141">
        <f t="shared" si="1"/>
        <v>0</v>
      </c>
      <c r="R9" s="141">
        <v>0</v>
      </c>
      <c r="S9" s="141">
        <v>0</v>
      </c>
      <c r="T9" s="141">
        <v>0</v>
      </c>
      <c r="U9" s="141">
        <v>0</v>
      </c>
      <c r="V9" s="141">
        <f t="shared" si="2"/>
        <v>0</v>
      </c>
      <c r="W9" s="141">
        <v>0</v>
      </c>
      <c r="X9" s="141"/>
      <c r="Y9" s="146"/>
    </row>
    <row r="10" spans="1:25" x14ac:dyDescent="0.25">
      <c r="A10" s="135">
        <v>8</v>
      </c>
      <c r="B10" s="135" t="s">
        <v>237</v>
      </c>
      <c r="C10" s="140">
        <v>25</v>
      </c>
      <c r="D10" s="142">
        <v>0</v>
      </c>
      <c r="E10" s="138">
        <v>0</v>
      </c>
      <c r="F10" s="138">
        <f>'[2]Capital Importation'!$P$152</f>
        <v>2.7660000000000001E-2</v>
      </c>
      <c r="G10" s="139">
        <f>SUM(C10:F10)</f>
        <v>25.027660000000001</v>
      </c>
      <c r="H10" s="140"/>
      <c r="I10" s="140">
        <v>0</v>
      </c>
      <c r="J10" s="140">
        <v>0</v>
      </c>
      <c r="K10" s="140">
        <v>0</v>
      </c>
      <c r="L10" s="139">
        <v>0</v>
      </c>
      <c r="M10" s="140">
        <v>0</v>
      </c>
      <c r="N10" s="140">
        <v>0</v>
      </c>
      <c r="O10" s="140">
        <v>0</v>
      </c>
      <c r="P10" s="140">
        <v>0</v>
      </c>
      <c r="Q10" s="141">
        <f t="shared" si="1"/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f t="shared" si="2"/>
        <v>0</v>
      </c>
      <c r="W10" s="141">
        <v>0</v>
      </c>
      <c r="X10" s="141"/>
      <c r="Y10" s="146"/>
    </row>
    <row r="11" spans="1:25" x14ac:dyDescent="0.25">
      <c r="A11" s="135">
        <v>9</v>
      </c>
      <c r="B11" s="135" t="s">
        <v>238</v>
      </c>
      <c r="C11" s="140">
        <v>0.5</v>
      </c>
      <c r="D11" s="142">
        <v>0</v>
      </c>
      <c r="E11" s="138">
        <v>0</v>
      </c>
      <c r="F11" s="138">
        <f t="array" ref="F11:F12">'[2]Capital Importation'!$P$153:$P$154</f>
        <v>0</v>
      </c>
      <c r="G11" s="139">
        <f>SUM(C11:F11)</f>
        <v>0.5</v>
      </c>
      <c r="H11" s="140"/>
      <c r="I11" s="140">
        <v>0</v>
      </c>
      <c r="J11" s="140">
        <v>0</v>
      </c>
      <c r="K11" s="140">
        <v>0</v>
      </c>
      <c r="L11" s="139">
        <v>0</v>
      </c>
      <c r="M11" s="140">
        <v>0</v>
      </c>
      <c r="N11" s="140">
        <v>0</v>
      </c>
      <c r="O11" s="140">
        <v>0</v>
      </c>
      <c r="P11" s="140">
        <v>0</v>
      </c>
      <c r="Q11" s="141">
        <f t="shared" si="1"/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f t="shared" si="2"/>
        <v>0</v>
      </c>
      <c r="W11" s="141">
        <v>0</v>
      </c>
      <c r="X11" s="141"/>
      <c r="Y11" s="146"/>
    </row>
    <row r="12" spans="1:25" x14ac:dyDescent="0.25">
      <c r="A12" s="135">
        <v>10</v>
      </c>
      <c r="B12" s="135" t="s">
        <v>239</v>
      </c>
      <c r="C12" s="140">
        <v>25</v>
      </c>
      <c r="D12" s="142">
        <v>0</v>
      </c>
      <c r="E12" s="138">
        <v>0</v>
      </c>
      <c r="F12" s="138">
        <v>0.85</v>
      </c>
      <c r="G12" s="139">
        <f>SUM(C12:F12)</f>
        <v>25.85</v>
      </c>
      <c r="H12" s="140"/>
      <c r="I12" s="140">
        <v>0</v>
      </c>
      <c r="J12" s="140">
        <v>0</v>
      </c>
      <c r="K12" s="140">
        <v>0</v>
      </c>
      <c r="L12" s="139">
        <v>0</v>
      </c>
      <c r="M12" s="140">
        <v>0</v>
      </c>
      <c r="N12" s="140">
        <v>0</v>
      </c>
      <c r="O12" s="140">
        <v>0</v>
      </c>
      <c r="P12" s="140">
        <v>0</v>
      </c>
      <c r="Q12" s="141">
        <f t="shared" si="1"/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f t="shared" si="2"/>
        <v>0</v>
      </c>
      <c r="W12" s="141">
        <v>0</v>
      </c>
      <c r="X12" s="141"/>
      <c r="Y12" s="146"/>
    </row>
    <row r="13" spans="1:25" x14ac:dyDescent="0.25">
      <c r="A13" s="135">
        <v>11</v>
      </c>
      <c r="B13" s="135" t="s">
        <v>240</v>
      </c>
      <c r="C13" s="140">
        <v>0.04</v>
      </c>
      <c r="D13" s="142">
        <v>0</v>
      </c>
      <c r="E13" s="138">
        <v>0</v>
      </c>
      <c r="F13" s="138">
        <f t="array" ref="F13:F16">'[2]Capital Importation'!$P$155:$P$158</f>
        <v>0</v>
      </c>
      <c r="G13" s="139">
        <f>SUM(C13:F13)</f>
        <v>0.04</v>
      </c>
      <c r="H13" s="140"/>
      <c r="I13" s="140">
        <v>0</v>
      </c>
      <c r="J13" s="140">
        <v>0</v>
      </c>
      <c r="K13" s="140">
        <v>0</v>
      </c>
      <c r="L13" s="139">
        <v>0</v>
      </c>
      <c r="M13" s="140">
        <v>1</v>
      </c>
      <c r="N13" s="140">
        <v>0</v>
      </c>
      <c r="O13" s="140">
        <v>0</v>
      </c>
      <c r="P13" s="140">
        <v>0</v>
      </c>
      <c r="Q13" s="141">
        <f t="shared" si="1"/>
        <v>1</v>
      </c>
      <c r="R13" s="141">
        <v>0</v>
      </c>
      <c r="S13" s="141">
        <v>0</v>
      </c>
      <c r="T13" s="141">
        <v>0</v>
      </c>
      <c r="U13" s="141">
        <v>0</v>
      </c>
      <c r="V13" s="141">
        <f t="shared" si="2"/>
        <v>0</v>
      </c>
      <c r="W13" s="141">
        <v>0</v>
      </c>
      <c r="X13" s="141"/>
      <c r="Y13" s="146"/>
    </row>
    <row r="14" spans="1:25" x14ac:dyDescent="0.25">
      <c r="A14" s="135">
        <v>12</v>
      </c>
      <c r="B14" s="135" t="s">
        <v>241</v>
      </c>
      <c r="C14" s="136">
        <v>0</v>
      </c>
      <c r="D14" s="142">
        <v>0</v>
      </c>
      <c r="E14" s="138">
        <v>0</v>
      </c>
      <c r="F14" s="138">
        <v>0</v>
      </c>
      <c r="G14" s="139">
        <f t="shared" ref="G14:G32" si="4">SUM(C14:F14)</f>
        <v>0</v>
      </c>
      <c r="H14" s="140"/>
      <c r="I14" s="140">
        <v>0</v>
      </c>
      <c r="J14" s="140">
        <v>0</v>
      </c>
      <c r="K14" s="140">
        <v>0</v>
      </c>
      <c r="L14" s="139">
        <v>0</v>
      </c>
      <c r="M14" s="140">
        <v>0</v>
      </c>
      <c r="N14" s="140">
        <v>0</v>
      </c>
      <c r="O14" s="140">
        <v>0</v>
      </c>
      <c r="P14" s="140">
        <v>0</v>
      </c>
      <c r="Q14" s="141">
        <f t="shared" si="1"/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f t="shared" si="2"/>
        <v>0</v>
      </c>
      <c r="W14" s="141">
        <v>0</v>
      </c>
      <c r="X14" s="141"/>
      <c r="Y14" s="146"/>
    </row>
    <row r="15" spans="1:25" x14ac:dyDescent="0.25">
      <c r="A15" s="135">
        <v>13</v>
      </c>
      <c r="B15" s="135" t="s">
        <v>242</v>
      </c>
      <c r="C15" s="136">
        <v>0</v>
      </c>
      <c r="D15" s="142">
        <v>1.04366</v>
      </c>
      <c r="E15" s="138">
        <v>0.83</v>
      </c>
      <c r="F15" s="138">
        <v>0</v>
      </c>
      <c r="G15" s="139">
        <f t="shared" si="4"/>
        <v>1.8736600000000001</v>
      </c>
      <c r="H15" s="140"/>
      <c r="I15" s="140">
        <v>0</v>
      </c>
      <c r="J15" s="140">
        <v>0</v>
      </c>
      <c r="K15" s="140">
        <v>0</v>
      </c>
      <c r="L15" s="139">
        <v>0</v>
      </c>
      <c r="M15" s="140">
        <v>0</v>
      </c>
      <c r="N15" s="140">
        <v>0</v>
      </c>
      <c r="O15" s="140">
        <v>0</v>
      </c>
      <c r="P15" s="140">
        <v>0</v>
      </c>
      <c r="Q15" s="134">
        <f t="shared" si="1"/>
        <v>0</v>
      </c>
      <c r="R15" s="134">
        <v>0</v>
      </c>
      <c r="S15" s="141">
        <v>0</v>
      </c>
      <c r="T15" s="141">
        <v>0</v>
      </c>
      <c r="U15" s="141">
        <v>0</v>
      </c>
      <c r="V15" s="141">
        <f t="shared" si="2"/>
        <v>0</v>
      </c>
      <c r="W15" s="141">
        <v>0</v>
      </c>
      <c r="X15" s="141"/>
      <c r="Y15" s="146"/>
    </row>
    <row r="16" spans="1:25" x14ac:dyDescent="0.25">
      <c r="A16" s="135">
        <v>14</v>
      </c>
      <c r="B16" s="135" t="s">
        <v>243</v>
      </c>
      <c r="C16" s="136">
        <v>0</v>
      </c>
      <c r="D16" s="142">
        <v>0</v>
      </c>
      <c r="E16" s="138">
        <v>0</v>
      </c>
      <c r="F16" s="138">
        <v>0</v>
      </c>
      <c r="G16" s="139">
        <f t="shared" si="4"/>
        <v>0</v>
      </c>
      <c r="H16" s="140"/>
      <c r="I16" s="140">
        <v>0</v>
      </c>
      <c r="J16" s="140">
        <v>0</v>
      </c>
      <c r="K16" s="140">
        <v>0</v>
      </c>
      <c r="L16" s="139">
        <v>0</v>
      </c>
      <c r="M16" s="140">
        <v>0</v>
      </c>
      <c r="N16" s="140">
        <v>0</v>
      </c>
      <c r="O16" s="140">
        <v>0</v>
      </c>
      <c r="P16" s="140">
        <v>0.5</v>
      </c>
      <c r="Q16" s="141">
        <f t="shared" si="1"/>
        <v>0.5</v>
      </c>
      <c r="R16" s="141">
        <v>0</v>
      </c>
      <c r="S16" s="141">
        <v>0.5</v>
      </c>
      <c r="T16" s="141">
        <v>0</v>
      </c>
      <c r="U16" s="141">
        <v>1.2749999999999999E-2</v>
      </c>
      <c r="V16" s="141">
        <f t="shared" si="2"/>
        <v>0.51275000000000004</v>
      </c>
      <c r="W16" s="141">
        <v>1.2749999999999999E-2</v>
      </c>
      <c r="X16" s="141">
        <f>'[5]Capital Importation'!$K$168</f>
        <v>1.2749999999999999E-2</v>
      </c>
      <c r="Y16" s="208">
        <v>1.2749999999999999E-2</v>
      </c>
    </row>
    <row r="17" spans="1:25" x14ac:dyDescent="0.25">
      <c r="A17" s="135">
        <v>15</v>
      </c>
      <c r="B17" s="135" t="s">
        <v>244</v>
      </c>
      <c r="C17" s="136">
        <v>0</v>
      </c>
      <c r="D17" s="142">
        <v>0</v>
      </c>
      <c r="E17" s="138">
        <v>0</v>
      </c>
      <c r="F17" s="138">
        <f>'[2]Capital Importation'!$P$159</f>
        <v>0.05</v>
      </c>
      <c r="G17" s="139">
        <f t="shared" si="4"/>
        <v>0.05</v>
      </c>
      <c r="H17" s="140"/>
      <c r="I17" s="140">
        <v>0</v>
      </c>
      <c r="J17" s="140">
        <v>0</v>
      </c>
      <c r="K17" s="140">
        <v>0</v>
      </c>
      <c r="L17" s="139">
        <v>0</v>
      </c>
      <c r="M17" s="140">
        <v>0</v>
      </c>
      <c r="N17" s="140">
        <v>0</v>
      </c>
      <c r="O17" s="140">
        <v>0</v>
      </c>
      <c r="P17" s="140">
        <v>0</v>
      </c>
      <c r="Q17" s="141">
        <f t="shared" si="1"/>
        <v>0</v>
      </c>
      <c r="R17" s="141">
        <v>0</v>
      </c>
      <c r="S17" s="141">
        <v>0</v>
      </c>
      <c r="T17" s="141">
        <v>9.9999999999999995E-7</v>
      </c>
      <c r="U17" s="141">
        <v>9.9999999999999995E-7</v>
      </c>
      <c r="V17" s="141">
        <f t="shared" si="2"/>
        <v>1.9999999999999999E-6</v>
      </c>
      <c r="W17" s="141">
        <v>0</v>
      </c>
      <c r="X17" s="141"/>
      <c r="Y17" s="146"/>
    </row>
    <row r="18" spans="1:25" x14ac:dyDescent="0.25">
      <c r="A18" s="135">
        <v>16</v>
      </c>
      <c r="B18" s="135" t="s">
        <v>245</v>
      </c>
      <c r="C18" s="136">
        <v>0</v>
      </c>
      <c r="D18" s="142">
        <v>0</v>
      </c>
      <c r="E18" s="138">
        <v>0</v>
      </c>
      <c r="F18" s="138">
        <f t="array" ref="F18:F20">'[2]Capital Importation'!$P$160:$P$162</f>
        <v>0</v>
      </c>
      <c r="G18" s="139">
        <f t="shared" si="4"/>
        <v>0</v>
      </c>
      <c r="H18" s="140"/>
      <c r="I18" s="140">
        <v>0</v>
      </c>
      <c r="J18" s="140">
        <v>0</v>
      </c>
      <c r="K18" s="140">
        <v>0</v>
      </c>
      <c r="L18" s="139">
        <v>0</v>
      </c>
      <c r="M18" s="140">
        <v>0</v>
      </c>
      <c r="N18" s="140">
        <v>0</v>
      </c>
      <c r="O18" s="140">
        <v>0</v>
      </c>
      <c r="P18" s="140">
        <v>0</v>
      </c>
      <c r="Q18" s="141">
        <f t="shared" si="1"/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f t="shared" si="2"/>
        <v>0</v>
      </c>
      <c r="W18" s="141">
        <v>0</v>
      </c>
      <c r="X18" s="141"/>
      <c r="Y18" s="146"/>
    </row>
    <row r="19" spans="1:25" x14ac:dyDescent="0.25">
      <c r="A19" s="135">
        <v>17</v>
      </c>
      <c r="B19" s="135" t="s">
        <v>246</v>
      </c>
      <c r="C19" s="140">
        <v>3</v>
      </c>
      <c r="D19" s="142">
        <v>0</v>
      </c>
      <c r="E19" s="138">
        <v>0</v>
      </c>
      <c r="F19" s="138">
        <v>0</v>
      </c>
      <c r="G19" s="139">
        <f>SUM(C19:F19)</f>
        <v>3</v>
      </c>
      <c r="H19" s="140"/>
      <c r="I19" s="140">
        <v>0</v>
      </c>
      <c r="J19" s="140">
        <v>0</v>
      </c>
      <c r="K19" s="140">
        <v>0</v>
      </c>
      <c r="L19" s="139">
        <v>0</v>
      </c>
      <c r="M19" s="140">
        <v>0</v>
      </c>
      <c r="N19" s="140">
        <v>0</v>
      </c>
      <c r="O19" s="140">
        <v>0</v>
      </c>
      <c r="P19" s="140">
        <v>0</v>
      </c>
      <c r="Q19" s="141">
        <f t="shared" si="1"/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f t="shared" si="2"/>
        <v>0</v>
      </c>
      <c r="W19" s="141">
        <v>0</v>
      </c>
      <c r="X19" s="141"/>
      <c r="Y19" s="146"/>
    </row>
    <row r="20" spans="1:25" x14ac:dyDescent="0.25">
      <c r="A20" s="135">
        <v>18</v>
      </c>
      <c r="B20" s="135" t="s">
        <v>247</v>
      </c>
      <c r="C20" s="136">
        <v>0</v>
      </c>
      <c r="D20" s="142">
        <v>0</v>
      </c>
      <c r="E20" s="138">
        <v>0</v>
      </c>
      <c r="F20" s="138">
        <v>0</v>
      </c>
      <c r="G20" s="139">
        <f t="shared" si="4"/>
        <v>0</v>
      </c>
      <c r="H20" s="140"/>
      <c r="I20" s="140">
        <v>0</v>
      </c>
      <c r="J20" s="140">
        <v>0</v>
      </c>
      <c r="K20" s="140">
        <v>0</v>
      </c>
      <c r="L20" s="139">
        <v>0</v>
      </c>
      <c r="M20" s="140">
        <v>0</v>
      </c>
      <c r="N20" s="140">
        <v>0</v>
      </c>
      <c r="O20" s="140">
        <v>0</v>
      </c>
      <c r="P20" s="140">
        <v>0</v>
      </c>
      <c r="Q20" s="141">
        <f t="shared" si="1"/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f t="shared" si="2"/>
        <v>0</v>
      </c>
      <c r="W20" s="141">
        <v>0</v>
      </c>
      <c r="X20" s="141"/>
      <c r="Y20" s="146"/>
    </row>
    <row r="21" spans="1:25" x14ac:dyDescent="0.25">
      <c r="A21" s="135">
        <v>19</v>
      </c>
      <c r="B21" s="135" t="s">
        <v>248</v>
      </c>
      <c r="C21" s="140">
        <v>2.16</v>
      </c>
      <c r="D21" s="142">
        <v>1.9688129999999999</v>
      </c>
      <c r="E21" s="138">
        <v>0.249975</v>
      </c>
      <c r="F21" s="138">
        <f t="array" ref="F21:F22">'[2]Capital Importation'!$P$163:$P$164</f>
        <v>0.25</v>
      </c>
      <c r="G21" s="139">
        <f t="shared" si="4"/>
        <v>4.6287880000000001</v>
      </c>
      <c r="H21" s="140">
        <v>1.9805999999999999</v>
      </c>
      <c r="I21" s="140">
        <v>0</v>
      </c>
      <c r="J21" s="140">
        <v>5.1455889999999997E-2</v>
      </c>
      <c r="K21" s="140">
        <v>1.99315</v>
      </c>
      <c r="L21" s="139">
        <v>4.0252058900000005</v>
      </c>
      <c r="M21" s="140">
        <v>0</v>
      </c>
      <c r="N21" s="140">
        <v>0</v>
      </c>
      <c r="O21" s="140">
        <v>0</v>
      </c>
      <c r="P21" s="140">
        <v>0</v>
      </c>
      <c r="Q21" s="141">
        <f t="shared" si="1"/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f t="shared" si="2"/>
        <v>0</v>
      </c>
      <c r="W21" s="141">
        <v>0</v>
      </c>
      <c r="X21" s="141"/>
      <c r="Y21" s="146"/>
    </row>
    <row r="22" spans="1:25" x14ac:dyDescent="0.25">
      <c r="A22" s="135">
        <v>20</v>
      </c>
      <c r="B22" s="135" t="s">
        <v>249</v>
      </c>
      <c r="C22" s="140">
        <v>1</v>
      </c>
      <c r="D22" s="142">
        <v>0.1</v>
      </c>
      <c r="E22" s="138">
        <v>0.16</v>
      </c>
      <c r="F22" s="138">
        <v>0.54988400000000004</v>
      </c>
      <c r="G22" s="139">
        <f t="shared" si="4"/>
        <v>1.809884</v>
      </c>
      <c r="H22" s="140">
        <v>0.699797</v>
      </c>
      <c r="I22" s="140">
        <v>0.129913</v>
      </c>
      <c r="J22" s="140">
        <v>0.249913</v>
      </c>
      <c r="K22" s="140">
        <v>1.299917</v>
      </c>
      <c r="L22" s="139">
        <v>2.37954</v>
      </c>
      <c r="M22" s="140">
        <v>2.399915</v>
      </c>
      <c r="N22" s="140">
        <v>0</v>
      </c>
      <c r="O22" s="140">
        <v>0.14995</v>
      </c>
      <c r="P22" s="140">
        <v>0</v>
      </c>
      <c r="Q22" s="141">
        <f t="shared" si="1"/>
        <v>2.549865</v>
      </c>
      <c r="R22" s="141">
        <v>0</v>
      </c>
      <c r="S22" s="141">
        <v>0</v>
      </c>
      <c r="T22" s="141">
        <v>0</v>
      </c>
      <c r="U22" s="141">
        <v>0</v>
      </c>
      <c r="V22" s="141">
        <f t="shared" si="2"/>
        <v>0</v>
      </c>
      <c r="W22" s="141">
        <v>0</v>
      </c>
      <c r="X22" s="141"/>
      <c r="Y22" s="146"/>
    </row>
    <row r="23" spans="1:25" x14ac:dyDescent="0.25">
      <c r="A23" s="135">
        <v>21</v>
      </c>
      <c r="B23" s="135" t="s">
        <v>250</v>
      </c>
      <c r="C23" s="140">
        <v>0.57679630000000004</v>
      </c>
      <c r="D23" s="142">
        <v>0</v>
      </c>
      <c r="E23" s="138">
        <v>0</v>
      </c>
      <c r="F23" s="138">
        <f t="array" ref="F23:F26">'[2]Capital Importation'!$P$165:$P$168</f>
        <v>0</v>
      </c>
      <c r="G23" s="139">
        <f t="shared" si="4"/>
        <v>0.57679630000000004</v>
      </c>
      <c r="H23" s="140"/>
      <c r="I23" s="140"/>
      <c r="J23" s="143">
        <v>0</v>
      </c>
      <c r="K23" s="140">
        <v>0</v>
      </c>
      <c r="L23" s="139">
        <v>0</v>
      </c>
      <c r="M23" s="140">
        <v>0</v>
      </c>
      <c r="N23" s="140">
        <v>0</v>
      </c>
      <c r="O23" s="140">
        <v>0</v>
      </c>
      <c r="P23" s="140">
        <v>0</v>
      </c>
      <c r="Q23" s="141">
        <f t="shared" si="1"/>
        <v>0</v>
      </c>
      <c r="R23" s="141">
        <v>0.69994000000000001</v>
      </c>
      <c r="S23" s="141">
        <v>0</v>
      </c>
      <c r="T23" s="141">
        <v>0</v>
      </c>
      <c r="U23" s="141">
        <v>0</v>
      </c>
      <c r="V23" s="141">
        <f t="shared" si="2"/>
        <v>0.69994000000000001</v>
      </c>
      <c r="W23" s="141">
        <v>0</v>
      </c>
      <c r="X23" s="141"/>
      <c r="Y23" s="146"/>
    </row>
    <row r="24" spans="1:25" x14ac:dyDescent="0.25">
      <c r="A24" s="135">
        <v>22</v>
      </c>
      <c r="B24" s="135" t="s">
        <v>251</v>
      </c>
      <c r="C24" s="136">
        <v>0</v>
      </c>
      <c r="D24" s="142">
        <v>0</v>
      </c>
      <c r="E24" s="138">
        <v>0</v>
      </c>
      <c r="F24" s="138">
        <v>0</v>
      </c>
      <c r="G24" s="139">
        <f t="shared" si="4"/>
        <v>0</v>
      </c>
      <c r="H24" s="140"/>
      <c r="I24" s="140"/>
      <c r="J24" s="143">
        <v>0</v>
      </c>
      <c r="K24" s="140">
        <v>0</v>
      </c>
      <c r="L24" s="139">
        <v>0</v>
      </c>
      <c r="M24" s="140">
        <v>0</v>
      </c>
      <c r="N24" s="140">
        <v>0</v>
      </c>
      <c r="O24" s="140">
        <v>0</v>
      </c>
      <c r="P24" s="140">
        <v>0</v>
      </c>
      <c r="Q24" s="141">
        <f t="shared" si="1"/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f t="shared" si="2"/>
        <v>0</v>
      </c>
      <c r="W24" s="141">
        <v>0</v>
      </c>
      <c r="X24" s="141"/>
      <c r="Y24" s="146"/>
    </row>
    <row r="25" spans="1:25" x14ac:dyDescent="0.25">
      <c r="A25" s="135">
        <v>23</v>
      </c>
      <c r="B25" s="135" t="s">
        <v>252</v>
      </c>
      <c r="C25" s="136">
        <v>0</v>
      </c>
      <c r="D25" s="142">
        <v>0</v>
      </c>
      <c r="E25" s="138">
        <v>0</v>
      </c>
      <c r="F25" s="138">
        <v>0</v>
      </c>
      <c r="G25" s="139">
        <f t="shared" si="4"/>
        <v>0</v>
      </c>
      <c r="H25" s="140"/>
      <c r="I25" s="140"/>
      <c r="J25" s="143">
        <v>0</v>
      </c>
      <c r="K25" s="140">
        <v>0</v>
      </c>
      <c r="L25" s="139">
        <v>0</v>
      </c>
      <c r="M25" s="140">
        <v>0</v>
      </c>
      <c r="N25" s="140">
        <v>0</v>
      </c>
      <c r="O25" s="140">
        <v>0</v>
      </c>
      <c r="P25" s="140">
        <v>0</v>
      </c>
      <c r="Q25" s="141">
        <f t="shared" si="1"/>
        <v>0</v>
      </c>
      <c r="R25" s="141">
        <v>0</v>
      </c>
      <c r="S25" s="141">
        <v>2</v>
      </c>
      <c r="T25" s="141">
        <v>0</v>
      </c>
      <c r="U25" s="141">
        <v>0</v>
      </c>
      <c r="V25" s="141">
        <f t="shared" si="2"/>
        <v>2</v>
      </c>
      <c r="W25" s="141">
        <v>0</v>
      </c>
      <c r="X25" s="141"/>
      <c r="Y25" s="146"/>
    </row>
    <row r="26" spans="1:25" x14ac:dyDescent="0.25">
      <c r="A26" s="135">
        <v>24</v>
      </c>
      <c r="B26" s="135" t="s">
        <v>253</v>
      </c>
      <c r="C26" s="140">
        <v>0.2</v>
      </c>
      <c r="D26" s="142">
        <v>0</v>
      </c>
      <c r="E26" s="138">
        <v>0</v>
      </c>
      <c r="F26" s="138">
        <v>0</v>
      </c>
      <c r="G26" s="139">
        <f t="shared" si="4"/>
        <v>0.2</v>
      </c>
      <c r="H26" s="140"/>
      <c r="I26" s="140"/>
      <c r="J26" s="143">
        <v>0</v>
      </c>
      <c r="K26" s="140">
        <v>0</v>
      </c>
      <c r="L26" s="139">
        <v>0</v>
      </c>
      <c r="M26" s="140">
        <v>0.229015</v>
      </c>
      <c r="N26" s="140">
        <v>0</v>
      </c>
      <c r="O26" s="140">
        <v>0</v>
      </c>
      <c r="P26" s="140">
        <v>0</v>
      </c>
      <c r="Q26" s="141">
        <f t="shared" si="1"/>
        <v>0.229015</v>
      </c>
      <c r="R26" s="141">
        <v>0</v>
      </c>
      <c r="S26" s="141">
        <v>0</v>
      </c>
      <c r="T26" s="141">
        <v>0</v>
      </c>
      <c r="U26" s="141">
        <v>0</v>
      </c>
      <c r="V26" s="141">
        <f t="shared" si="2"/>
        <v>0</v>
      </c>
      <c r="W26" s="141">
        <v>0</v>
      </c>
      <c r="X26" s="141"/>
      <c r="Y26" s="146"/>
    </row>
    <row r="27" spans="1:25" x14ac:dyDescent="0.25">
      <c r="A27" s="135">
        <v>25</v>
      </c>
      <c r="B27" s="135" t="s">
        <v>254</v>
      </c>
      <c r="C27" s="140">
        <v>4837.6310560900001</v>
      </c>
      <c r="D27" s="142">
        <v>4369.76</v>
      </c>
      <c r="E27" s="138">
        <v>5233.1099999999997</v>
      </c>
      <c r="F27" s="138">
        <f>'[2]Capital Importation'!$P$169</f>
        <v>3231.8280052300006</v>
      </c>
      <c r="G27" s="139">
        <f t="shared" si="4"/>
        <v>17672.329061320001</v>
      </c>
      <c r="H27" s="140">
        <v>5135.4875170900004</v>
      </c>
      <c r="I27" s="140">
        <v>1130.4922436300001</v>
      </c>
      <c r="J27" s="143">
        <v>1208.7383122900001</v>
      </c>
      <c r="K27" s="140">
        <v>805.42728811999996</v>
      </c>
      <c r="L27" s="139">
        <v>8280.1453611300003</v>
      </c>
      <c r="M27" s="140">
        <v>1578.307696306804</v>
      </c>
      <c r="N27" s="140">
        <v>780.05861347000007</v>
      </c>
      <c r="O27" s="140">
        <v>1481.5814378800001</v>
      </c>
      <c r="P27" s="140">
        <v>1983.4119396999999</v>
      </c>
      <c r="Q27" s="141">
        <f t="shared" si="1"/>
        <v>5823.359687356804</v>
      </c>
      <c r="R27" s="141">
        <v>1119.44271396</v>
      </c>
      <c r="S27" s="141">
        <v>1054.1829656699999</v>
      </c>
      <c r="T27" s="141">
        <v>839.70771802000002</v>
      </c>
      <c r="U27" s="141">
        <v>600.53518870000005</v>
      </c>
      <c r="V27" s="141">
        <f t="shared" si="2"/>
        <v>3613.86858635</v>
      </c>
      <c r="W27" s="141">
        <v>704.86927608000019</v>
      </c>
      <c r="X27" s="141">
        <f>'[5]Capital Importation'!$K$179</f>
        <v>778.05910502999996</v>
      </c>
      <c r="Y27" s="208">
        <v>308.83363327000001</v>
      </c>
    </row>
    <row r="28" spans="1:25" x14ac:dyDescent="0.25">
      <c r="A28" s="135">
        <v>26</v>
      </c>
      <c r="B28" s="135" t="s">
        <v>255</v>
      </c>
      <c r="C28" s="136">
        <v>0</v>
      </c>
      <c r="D28" s="142">
        <v>0.1</v>
      </c>
      <c r="E28" s="138">
        <v>0</v>
      </c>
      <c r="F28" s="138">
        <f t="array" ref="F28:F29">'[2]Capital Importation'!$P$170:$P$171</f>
        <v>0</v>
      </c>
      <c r="G28" s="139">
        <f t="shared" si="4"/>
        <v>0.1</v>
      </c>
      <c r="H28" s="140"/>
      <c r="I28" s="140"/>
      <c r="J28" s="143">
        <v>0</v>
      </c>
      <c r="K28" s="140">
        <v>0</v>
      </c>
      <c r="L28" s="139">
        <v>0</v>
      </c>
      <c r="M28" s="140">
        <v>0</v>
      </c>
      <c r="N28" s="140">
        <v>0</v>
      </c>
      <c r="O28" s="140">
        <v>0</v>
      </c>
      <c r="P28" s="140">
        <v>0</v>
      </c>
      <c r="Q28" s="134">
        <f t="shared" si="1"/>
        <v>0</v>
      </c>
      <c r="R28" s="134">
        <v>0</v>
      </c>
      <c r="S28" s="141">
        <v>0</v>
      </c>
      <c r="T28" s="141">
        <v>0</v>
      </c>
      <c r="U28" s="141">
        <v>0</v>
      </c>
      <c r="V28" s="141">
        <f t="shared" si="2"/>
        <v>0</v>
      </c>
      <c r="W28" s="141">
        <v>0</v>
      </c>
      <c r="X28" s="141"/>
      <c r="Y28" s="146"/>
    </row>
    <row r="29" spans="1:25" x14ac:dyDescent="0.25">
      <c r="A29" s="135">
        <v>27</v>
      </c>
      <c r="B29" s="135" t="s">
        <v>256</v>
      </c>
      <c r="C29" s="140">
        <v>6.7156800000000003E-2</v>
      </c>
      <c r="D29" s="142">
        <v>0</v>
      </c>
      <c r="E29" s="138">
        <v>0</v>
      </c>
      <c r="F29" s="138">
        <v>0</v>
      </c>
      <c r="G29" s="139">
        <f>SUM(C29:F29)</f>
        <v>6.7156800000000003E-2</v>
      </c>
      <c r="H29" s="140">
        <v>4.9616150500000007</v>
      </c>
      <c r="I29" s="140">
        <v>6.8592071999999993</v>
      </c>
      <c r="J29" s="143">
        <v>0.51009899999999997</v>
      </c>
      <c r="K29" s="140">
        <v>4.0250000000000004</v>
      </c>
      <c r="L29" s="139">
        <v>16.355921250000002</v>
      </c>
      <c r="M29" s="140">
        <v>0</v>
      </c>
      <c r="N29" s="140">
        <v>0</v>
      </c>
      <c r="O29" s="140">
        <v>0</v>
      </c>
      <c r="P29" s="140">
        <v>0</v>
      </c>
      <c r="Q29" s="141">
        <f t="shared" si="1"/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f t="shared" si="2"/>
        <v>0</v>
      </c>
      <c r="W29" s="141">
        <v>1.5</v>
      </c>
      <c r="X29" s="141"/>
      <c r="Y29" s="146"/>
    </row>
    <row r="30" spans="1:25" x14ac:dyDescent="0.25">
      <c r="A30" s="135">
        <v>28</v>
      </c>
      <c r="B30" s="135" t="s">
        <v>257</v>
      </c>
      <c r="C30" s="140">
        <v>2.2130920000000001</v>
      </c>
      <c r="D30" s="142">
        <v>4.7973074399999991</v>
      </c>
      <c r="E30" s="138">
        <v>7</v>
      </c>
      <c r="F30" s="138">
        <f>'[2]Capital Importation'!$P$172</f>
        <v>1.9997228399999998</v>
      </c>
      <c r="G30" s="139">
        <f>SUM(C30:F30)</f>
        <v>16.010122279999997</v>
      </c>
      <c r="H30" s="140">
        <v>1.6983999999999999</v>
      </c>
      <c r="I30" s="140">
        <v>11</v>
      </c>
      <c r="J30" s="143">
        <v>0.29335420000000001</v>
      </c>
      <c r="K30" s="140">
        <v>0.40195164</v>
      </c>
      <c r="L30" s="139">
        <v>13.393705839999999</v>
      </c>
      <c r="M30" s="140">
        <v>0.75718702999999998</v>
      </c>
      <c r="N30" s="140">
        <v>0.3</v>
      </c>
      <c r="O30" s="140">
        <v>0</v>
      </c>
      <c r="P30" s="140">
        <v>0</v>
      </c>
      <c r="Q30" s="141">
        <f t="shared" si="1"/>
        <v>1.0571870299999999</v>
      </c>
      <c r="R30" s="141">
        <v>0</v>
      </c>
      <c r="S30" s="141">
        <v>0</v>
      </c>
      <c r="T30" s="141">
        <v>0</v>
      </c>
      <c r="U30" s="141">
        <v>0</v>
      </c>
      <c r="V30" s="141">
        <f t="shared" si="2"/>
        <v>0</v>
      </c>
      <c r="W30" s="141">
        <v>2.09185197</v>
      </c>
      <c r="X30" s="141">
        <f>'[5]Capital Importation'!$K$182</f>
        <v>24</v>
      </c>
      <c r="Y30" s="208">
        <v>0.99996499999999999</v>
      </c>
    </row>
    <row r="31" spans="1:25" x14ac:dyDescent="0.25">
      <c r="A31" s="135">
        <v>29</v>
      </c>
      <c r="B31" s="135" t="s">
        <v>258</v>
      </c>
      <c r="C31" s="140">
        <v>2.5999999999999999E-2</v>
      </c>
      <c r="D31" s="142">
        <v>0</v>
      </c>
      <c r="E31" s="138">
        <v>0</v>
      </c>
      <c r="F31" s="138">
        <f>'[2]Capital Importation'!$P$173</f>
        <v>0</v>
      </c>
      <c r="G31" s="139">
        <f>SUM(C31:F31)</f>
        <v>2.5999999999999999E-2</v>
      </c>
      <c r="H31" s="140"/>
      <c r="I31" s="140"/>
      <c r="J31" s="143">
        <v>0</v>
      </c>
      <c r="K31" s="140">
        <v>0</v>
      </c>
      <c r="L31" s="139">
        <v>0</v>
      </c>
      <c r="M31" s="140">
        <v>0</v>
      </c>
      <c r="N31" s="140">
        <v>0</v>
      </c>
      <c r="O31" s="140">
        <v>0</v>
      </c>
      <c r="P31" s="140">
        <v>0</v>
      </c>
      <c r="Q31" s="141">
        <f t="shared" si="1"/>
        <v>0</v>
      </c>
      <c r="R31" s="141">
        <v>0</v>
      </c>
      <c r="S31" s="141">
        <v>0</v>
      </c>
      <c r="T31" s="141">
        <v>0</v>
      </c>
      <c r="U31" s="141">
        <v>0.2</v>
      </c>
      <c r="V31" s="141">
        <f t="shared" si="2"/>
        <v>0.2</v>
      </c>
      <c r="W31" s="141">
        <v>0.2</v>
      </c>
      <c r="X31" s="141"/>
      <c r="Y31" s="146"/>
    </row>
    <row r="32" spans="1:25" x14ac:dyDescent="0.25">
      <c r="A32" s="135">
        <v>30</v>
      </c>
      <c r="B32" s="135" t="s">
        <v>259</v>
      </c>
      <c r="C32" s="136">
        <v>0</v>
      </c>
      <c r="D32" s="142">
        <v>0</v>
      </c>
      <c r="E32" s="138">
        <v>0</v>
      </c>
      <c r="F32" s="138">
        <f>'[2]Capital Importation'!$P$174</f>
        <v>2.4940709999999998E-2</v>
      </c>
      <c r="G32" s="139">
        <f t="shared" si="4"/>
        <v>2.4940709999999998E-2</v>
      </c>
      <c r="H32" s="140"/>
      <c r="I32" s="140"/>
      <c r="J32" s="143">
        <v>0</v>
      </c>
      <c r="K32" s="140">
        <v>0</v>
      </c>
      <c r="L32" s="139">
        <v>0</v>
      </c>
      <c r="M32" s="140">
        <v>0</v>
      </c>
      <c r="N32" s="140">
        <v>0</v>
      </c>
      <c r="O32" s="140">
        <v>0</v>
      </c>
      <c r="P32" s="140">
        <v>29.923999999999999</v>
      </c>
      <c r="Q32" s="141">
        <f t="shared" si="1"/>
        <v>29.923999999999999</v>
      </c>
      <c r="R32" s="141">
        <v>0</v>
      </c>
      <c r="S32" s="141">
        <v>0</v>
      </c>
      <c r="T32" s="141">
        <v>0</v>
      </c>
      <c r="U32" s="141">
        <v>0</v>
      </c>
      <c r="V32" s="141">
        <f t="shared" si="2"/>
        <v>0</v>
      </c>
      <c r="W32" s="141">
        <v>0</v>
      </c>
      <c r="X32" s="141"/>
      <c r="Y32" s="146"/>
    </row>
    <row r="33" spans="1:25" x14ac:dyDescent="0.25">
      <c r="A33" s="135">
        <v>31</v>
      </c>
      <c r="B33" s="135" t="s">
        <v>260</v>
      </c>
      <c r="C33" s="140">
        <v>0.249968</v>
      </c>
      <c r="D33" s="142">
        <v>1.7777343900000002</v>
      </c>
      <c r="E33" s="138">
        <v>1.7124649999999999</v>
      </c>
      <c r="F33" s="138">
        <f t="array" ref="F33:F39">'[2]Capital Importation'!$P$175:$P$181</f>
        <v>0</v>
      </c>
      <c r="G33" s="139">
        <f>SUM(C33:F33)</f>
        <v>3.7401673900000003</v>
      </c>
      <c r="H33" s="140"/>
      <c r="I33" s="140"/>
      <c r="J33" s="143">
        <v>0</v>
      </c>
      <c r="K33" s="140">
        <v>0</v>
      </c>
      <c r="L33" s="139">
        <v>0</v>
      </c>
      <c r="M33" s="140">
        <v>0</v>
      </c>
      <c r="N33" s="140">
        <v>0</v>
      </c>
      <c r="O33" s="140">
        <v>0</v>
      </c>
      <c r="P33" s="140">
        <v>2</v>
      </c>
      <c r="Q33" s="141">
        <f t="shared" si="1"/>
        <v>2</v>
      </c>
      <c r="R33" s="141">
        <v>2</v>
      </c>
      <c r="S33" s="141">
        <v>0</v>
      </c>
      <c r="T33" s="141">
        <v>1</v>
      </c>
      <c r="U33" s="141">
        <v>0</v>
      </c>
      <c r="V33" s="141">
        <f t="shared" si="2"/>
        <v>3</v>
      </c>
      <c r="W33" s="141">
        <v>0</v>
      </c>
      <c r="X33" s="141"/>
      <c r="Y33" s="146"/>
    </row>
    <row r="34" spans="1:25" x14ac:dyDescent="0.25">
      <c r="A34" s="135">
        <v>32</v>
      </c>
      <c r="B34" s="135" t="s">
        <v>261</v>
      </c>
      <c r="C34" s="136">
        <v>0</v>
      </c>
      <c r="D34" s="142">
        <v>0</v>
      </c>
      <c r="E34" s="138">
        <v>0</v>
      </c>
      <c r="F34" s="138">
        <v>0</v>
      </c>
      <c r="G34" s="139">
        <f t="shared" ref="G34:G39" si="5">SUM(C34:F34)</f>
        <v>0</v>
      </c>
      <c r="H34" s="140"/>
      <c r="I34" s="140"/>
      <c r="J34" s="143">
        <v>0</v>
      </c>
      <c r="K34" s="140">
        <v>0</v>
      </c>
      <c r="L34" s="139">
        <v>0</v>
      </c>
      <c r="M34" s="140">
        <v>0</v>
      </c>
      <c r="N34" s="140">
        <v>0</v>
      </c>
      <c r="O34" s="140">
        <v>0</v>
      </c>
      <c r="P34" s="140">
        <v>0</v>
      </c>
      <c r="Q34" s="141">
        <f t="shared" si="1"/>
        <v>0</v>
      </c>
      <c r="R34" s="141">
        <v>0.04</v>
      </c>
      <c r="S34" s="141">
        <v>0</v>
      </c>
      <c r="T34" s="141">
        <v>0</v>
      </c>
      <c r="U34" s="141">
        <v>0</v>
      </c>
      <c r="V34" s="141">
        <f t="shared" si="2"/>
        <v>0.04</v>
      </c>
      <c r="W34" s="141">
        <v>0</v>
      </c>
      <c r="X34" s="141"/>
      <c r="Y34" s="146"/>
    </row>
    <row r="35" spans="1:25" x14ac:dyDescent="0.25">
      <c r="A35" s="135">
        <v>33</v>
      </c>
      <c r="B35" s="135" t="s">
        <v>262</v>
      </c>
      <c r="C35" s="140">
        <v>0.02</v>
      </c>
      <c r="D35" s="142">
        <v>2.5000000000000001E-2</v>
      </c>
      <c r="E35" s="138">
        <v>2.5000000000000001E-2</v>
      </c>
      <c r="F35" s="138">
        <v>0</v>
      </c>
      <c r="G35" s="139">
        <f>SUM(C35:F35)</f>
        <v>7.0000000000000007E-2</v>
      </c>
      <c r="H35" s="140"/>
      <c r="I35" s="140"/>
      <c r="J35" s="143">
        <v>0</v>
      </c>
      <c r="K35" s="140">
        <v>0</v>
      </c>
      <c r="L35" s="139">
        <v>0</v>
      </c>
      <c r="M35" s="140">
        <v>0</v>
      </c>
      <c r="N35" s="140">
        <v>0</v>
      </c>
      <c r="O35" s="140">
        <v>0</v>
      </c>
      <c r="P35" s="140">
        <v>0.99997000000000003</v>
      </c>
      <c r="Q35" s="141">
        <f t="shared" si="1"/>
        <v>0.99997000000000003</v>
      </c>
      <c r="R35" s="141">
        <v>0</v>
      </c>
      <c r="S35" s="141">
        <v>0</v>
      </c>
      <c r="T35" s="141">
        <v>0</v>
      </c>
      <c r="U35" s="141">
        <v>0</v>
      </c>
      <c r="V35" s="141">
        <f t="shared" si="2"/>
        <v>0</v>
      </c>
      <c r="W35" s="141">
        <v>0</v>
      </c>
      <c r="X35" s="141"/>
      <c r="Y35" s="146"/>
    </row>
    <row r="36" spans="1:25" x14ac:dyDescent="0.25">
      <c r="A36" s="135">
        <v>34</v>
      </c>
      <c r="B36" s="135" t="s">
        <v>263</v>
      </c>
      <c r="C36" s="136">
        <v>0</v>
      </c>
      <c r="D36" s="142">
        <v>0</v>
      </c>
      <c r="E36" s="138">
        <v>0</v>
      </c>
      <c r="F36" s="138">
        <v>0</v>
      </c>
      <c r="G36" s="139">
        <f t="shared" si="5"/>
        <v>0</v>
      </c>
      <c r="H36" s="140">
        <v>2.4999799999999999</v>
      </c>
      <c r="I36" s="140"/>
      <c r="J36" s="143">
        <v>0</v>
      </c>
      <c r="K36" s="140">
        <v>0</v>
      </c>
      <c r="L36" s="139">
        <v>2.4999799999999999</v>
      </c>
      <c r="M36" s="140">
        <v>0</v>
      </c>
      <c r="N36" s="140">
        <v>0</v>
      </c>
      <c r="O36" s="140">
        <v>0</v>
      </c>
      <c r="P36" s="140">
        <v>0</v>
      </c>
      <c r="Q36" s="141">
        <f t="shared" si="1"/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f t="shared" si="2"/>
        <v>0</v>
      </c>
      <c r="W36" s="141">
        <v>0</v>
      </c>
      <c r="X36" s="141"/>
      <c r="Y36" s="146"/>
    </row>
    <row r="37" spans="1:25" x14ac:dyDescent="0.25">
      <c r="A37" s="135">
        <v>35</v>
      </c>
      <c r="B37" s="135" t="s">
        <v>264</v>
      </c>
      <c r="C37" s="136">
        <v>0</v>
      </c>
      <c r="D37" s="142">
        <v>0</v>
      </c>
      <c r="E37" s="138">
        <v>0</v>
      </c>
      <c r="F37" s="138">
        <v>0</v>
      </c>
      <c r="G37" s="139">
        <f t="shared" si="5"/>
        <v>0</v>
      </c>
      <c r="H37" s="140"/>
      <c r="I37" s="140"/>
      <c r="J37" s="143">
        <v>0</v>
      </c>
      <c r="K37" s="140">
        <v>0</v>
      </c>
      <c r="L37" s="139">
        <v>0</v>
      </c>
      <c r="M37" s="140">
        <v>0</v>
      </c>
      <c r="N37" s="140">
        <v>0</v>
      </c>
      <c r="O37" s="140">
        <v>0</v>
      </c>
      <c r="P37" s="140">
        <v>0</v>
      </c>
      <c r="Q37" s="141">
        <f t="shared" si="1"/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f t="shared" si="2"/>
        <v>0</v>
      </c>
      <c r="W37" s="141">
        <v>0</v>
      </c>
      <c r="X37" s="141"/>
      <c r="Y37" s="146"/>
    </row>
    <row r="38" spans="1:25" x14ac:dyDescent="0.25">
      <c r="A38" s="135">
        <v>36</v>
      </c>
      <c r="B38" s="135" t="s">
        <v>265</v>
      </c>
      <c r="C38" s="136">
        <v>0</v>
      </c>
      <c r="D38" s="142">
        <v>0</v>
      </c>
      <c r="E38" s="138">
        <v>0</v>
      </c>
      <c r="F38" s="138">
        <v>0</v>
      </c>
      <c r="G38" s="139">
        <f t="shared" si="5"/>
        <v>0</v>
      </c>
      <c r="H38" s="140"/>
      <c r="I38" s="140"/>
      <c r="J38" s="143">
        <v>0</v>
      </c>
      <c r="K38" s="140">
        <v>0</v>
      </c>
      <c r="L38" s="139">
        <v>0</v>
      </c>
      <c r="M38" s="140">
        <v>0</v>
      </c>
      <c r="N38" s="140">
        <v>0</v>
      </c>
      <c r="O38" s="140">
        <v>0</v>
      </c>
      <c r="P38" s="140">
        <v>0</v>
      </c>
      <c r="Q38" s="141">
        <f t="shared" si="1"/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f t="shared" si="2"/>
        <v>0</v>
      </c>
      <c r="W38" s="141">
        <v>0</v>
      </c>
      <c r="X38" s="141"/>
      <c r="Y38" s="146"/>
    </row>
    <row r="39" spans="1:25" x14ac:dyDescent="0.25">
      <c r="A39" s="135">
        <v>37</v>
      </c>
      <c r="B39" s="135" t="s">
        <v>266</v>
      </c>
      <c r="C39" s="136">
        <v>0</v>
      </c>
      <c r="D39" s="142">
        <v>0</v>
      </c>
      <c r="E39" s="138">
        <v>0</v>
      </c>
      <c r="F39" s="138">
        <v>0</v>
      </c>
      <c r="G39" s="139">
        <f t="shared" si="5"/>
        <v>0</v>
      </c>
      <c r="H39" s="140"/>
      <c r="I39" s="140"/>
      <c r="J39" s="143">
        <v>0</v>
      </c>
      <c r="K39" s="140">
        <v>0</v>
      </c>
      <c r="L39" s="139">
        <v>0</v>
      </c>
      <c r="M39" s="140">
        <v>0</v>
      </c>
      <c r="N39" s="140">
        <v>0</v>
      </c>
      <c r="O39" s="140">
        <v>0</v>
      </c>
      <c r="P39" s="140">
        <v>0</v>
      </c>
      <c r="Q39" s="141">
        <f t="shared" si="1"/>
        <v>0</v>
      </c>
      <c r="R39" s="141">
        <v>0</v>
      </c>
      <c r="S39" s="141">
        <v>0</v>
      </c>
      <c r="T39" s="141">
        <v>0</v>
      </c>
      <c r="U39" s="141">
        <v>0</v>
      </c>
      <c r="V39" s="141">
        <f t="shared" si="2"/>
        <v>0</v>
      </c>
      <c r="W39" s="141">
        <v>0</v>
      </c>
      <c r="X39" s="141"/>
      <c r="Y39" s="146"/>
    </row>
    <row r="40" spans="1:25" s="28" customFormat="1" ht="12.75" x14ac:dyDescent="0.2">
      <c r="A40" s="180"/>
      <c r="B40" s="180" t="s">
        <v>51</v>
      </c>
      <c r="C40" s="181">
        <f>SUM(C3:C39)</f>
        <v>8508.4778889499994</v>
      </c>
      <c r="D40" s="181">
        <f t="shared" ref="D40:E40" si="6">SUM(D3:D39)</f>
        <v>6052.3130321899989</v>
      </c>
      <c r="E40" s="181">
        <f t="shared" si="6"/>
        <v>5626.8774399999993</v>
      </c>
      <c r="F40" s="181">
        <f>SUM(F3:F39)</f>
        <v>3802.3827975700005</v>
      </c>
      <c r="G40" s="182">
        <f>SUM(C40:F40)</f>
        <v>23990.051158709997</v>
      </c>
      <c r="H40" s="183">
        <f>SUM(H3:H39)</f>
        <v>5854.3788753199997</v>
      </c>
      <c r="I40" s="183">
        <f>SUM(I3:I39)</f>
        <v>1294.9448597200001</v>
      </c>
      <c r="J40" s="184">
        <v>1461.4868173400002</v>
      </c>
      <c r="K40" s="183">
        <v>1045.31890441</v>
      </c>
      <c r="L40" s="182">
        <v>9656.1294567900004</v>
      </c>
      <c r="M40" s="183">
        <v>1905.8880302068039</v>
      </c>
      <c r="N40" s="183">
        <v>875.61706910999999</v>
      </c>
      <c r="O40" s="183">
        <v>1731.37405397</v>
      </c>
      <c r="P40" s="183">
        <v>2187.6313867899999</v>
      </c>
      <c r="Q40" s="185">
        <f>SUM(M40:P40)</f>
        <v>6700.5105400768034</v>
      </c>
      <c r="R40" s="185">
        <v>1573.1365156099998</v>
      </c>
      <c r="S40" s="185">
        <f>SUM(S3:S39)</f>
        <v>1535.3470317399999</v>
      </c>
      <c r="T40" s="141">
        <v>1159.66921273</v>
      </c>
      <c r="U40" s="141">
        <v>1060.72552154</v>
      </c>
      <c r="V40" s="141">
        <f>SUM(R40:U40)</f>
        <v>5328.8782816200001</v>
      </c>
      <c r="W40" s="141">
        <v>1132.6453815</v>
      </c>
      <c r="X40" s="141">
        <f>SUM(X3:X39)</f>
        <v>1030.21007216</v>
      </c>
      <c r="Y40" s="141">
        <f>SUM(Y3:Y39)</f>
        <v>654.65431867999996</v>
      </c>
    </row>
    <row r="41" spans="1:25" x14ac:dyDescent="0.25">
      <c r="G41" s="92"/>
      <c r="L41" s="92"/>
    </row>
    <row r="42" spans="1:25" x14ac:dyDescent="0.25">
      <c r="T42" s="87"/>
      <c r="U42" s="87"/>
      <c r="V42" s="87"/>
    </row>
    <row r="46" spans="1:25" x14ac:dyDescent="0.25">
      <c r="P46" s="87"/>
    </row>
  </sheetData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zoomScale="90" zoomScaleNormal="90" workbookViewId="0">
      <pane xSplit="2" ySplit="2" topLeftCell="T20" activePane="bottomRight" state="frozen"/>
      <selection pane="topRight" activeCell="C1" sqref="C1"/>
      <selection pane="bottomLeft" activeCell="A3" sqref="A3"/>
      <selection pane="bottomRight" activeCell="Z33" sqref="Z33"/>
    </sheetView>
  </sheetViews>
  <sheetFormatPr defaultColWidth="9.140625" defaultRowHeight="15" x14ac:dyDescent="0.25"/>
  <cols>
    <col min="2" max="2" width="31.140625" customWidth="1"/>
    <col min="3" max="3" width="10.85546875" style="1" customWidth="1"/>
    <col min="4" max="4" width="11.140625" style="1" customWidth="1"/>
    <col min="5" max="5" width="10.42578125" style="89" customWidth="1"/>
    <col min="6" max="6" width="10.85546875" style="90" customWidth="1"/>
    <col min="7" max="7" width="11.140625" style="13" customWidth="1"/>
    <col min="8" max="8" width="12.5703125" style="90" customWidth="1"/>
    <col min="9" max="9" width="10" style="1" customWidth="1"/>
    <col min="10" max="10" width="10.42578125" style="1" customWidth="1"/>
    <col min="11" max="11" width="10.28515625" style="1" customWidth="1"/>
    <col min="12" max="12" width="11.140625" style="13" customWidth="1"/>
    <col min="13" max="13" width="9.42578125" style="1" customWidth="1"/>
    <col min="14" max="14" width="8" style="1" customWidth="1"/>
    <col min="15" max="15" width="9.5703125" style="1" customWidth="1"/>
    <col min="16" max="16" width="9.5703125" bestFit="1" customWidth="1"/>
    <col min="17" max="17" width="9.85546875" style="91" customWidth="1"/>
    <col min="18" max="18" width="11.42578125" style="91" customWidth="1"/>
    <col min="19" max="20" width="9.5703125" bestFit="1" customWidth="1"/>
    <col min="21" max="22" width="10.85546875" customWidth="1"/>
    <col min="23" max="23" width="10.140625" customWidth="1"/>
    <col min="24" max="24" width="10" customWidth="1"/>
  </cols>
  <sheetData>
    <row r="1" spans="1:25" ht="21" x14ac:dyDescent="0.35">
      <c r="A1" s="105" t="s">
        <v>183</v>
      </c>
      <c r="B1" s="106"/>
      <c r="C1" s="107"/>
      <c r="D1" s="107"/>
      <c r="E1" s="107"/>
      <c r="F1" s="108"/>
      <c r="G1" s="109"/>
      <c r="H1" s="110"/>
      <c r="I1" s="10"/>
      <c r="L1" s="109"/>
      <c r="P1" s="1"/>
      <c r="Q1" s="111"/>
      <c r="R1" s="111"/>
      <c r="S1" s="111"/>
    </row>
    <row r="2" spans="1:25" x14ac:dyDescent="0.25">
      <c r="A2" s="111" t="s">
        <v>184</v>
      </c>
      <c r="B2" s="111" t="s">
        <v>185</v>
      </c>
      <c r="C2" s="112" t="s">
        <v>5</v>
      </c>
      <c r="D2" s="113" t="s">
        <v>6</v>
      </c>
      <c r="E2" s="114" t="s">
        <v>3</v>
      </c>
      <c r="F2" s="115" t="s">
        <v>4</v>
      </c>
      <c r="G2" s="114" t="s">
        <v>12</v>
      </c>
      <c r="H2" s="115" t="s">
        <v>186</v>
      </c>
      <c r="I2" s="109" t="s">
        <v>187</v>
      </c>
      <c r="J2" s="109" t="s">
        <v>188</v>
      </c>
      <c r="K2" s="109" t="s">
        <v>189</v>
      </c>
      <c r="L2" s="114" t="s">
        <v>62</v>
      </c>
      <c r="M2" s="109" t="s">
        <v>190</v>
      </c>
      <c r="N2" s="109" t="s">
        <v>191</v>
      </c>
      <c r="O2" s="109" t="s">
        <v>192</v>
      </c>
      <c r="P2" s="109" t="s">
        <v>193</v>
      </c>
      <c r="Q2" s="117" t="s">
        <v>194</v>
      </c>
      <c r="R2" s="109" t="s">
        <v>195</v>
      </c>
      <c r="S2" s="109" t="s">
        <v>267</v>
      </c>
      <c r="T2" s="109" t="s">
        <v>273</v>
      </c>
      <c r="U2" s="109" t="s">
        <v>274</v>
      </c>
      <c r="V2" s="117" t="s">
        <v>272</v>
      </c>
      <c r="W2" s="109" t="s">
        <v>277</v>
      </c>
      <c r="X2" s="109" t="s">
        <v>279</v>
      </c>
      <c r="Y2" s="109" t="s">
        <v>286</v>
      </c>
    </row>
    <row r="3" spans="1:25" x14ac:dyDescent="0.25">
      <c r="A3" s="118">
        <v>1</v>
      </c>
      <c r="B3" s="118" t="s">
        <v>196</v>
      </c>
      <c r="C3" s="119">
        <v>649.51</v>
      </c>
      <c r="D3" s="110">
        <v>282.87662238000001</v>
      </c>
      <c r="E3" s="187">
        <v>477.54910649999999</v>
      </c>
      <c r="F3" s="110">
        <v>391.91341923000004</v>
      </c>
      <c r="G3" s="188">
        <f>SUM(C3:F3)</f>
        <v>1801.8491481100002</v>
      </c>
      <c r="H3" s="110">
        <v>257.30671063</v>
      </c>
      <c r="I3" s="110">
        <v>44.174202489999999</v>
      </c>
      <c r="J3" s="110">
        <v>10.55119002</v>
      </c>
      <c r="K3" s="110">
        <v>25.074680259999997</v>
      </c>
      <c r="L3" s="188">
        <f>SUM(H3:K3)</f>
        <v>337.10678339999993</v>
      </c>
      <c r="M3" s="110">
        <v>2.76839806</v>
      </c>
      <c r="N3" s="110">
        <v>0</v>
      </c>
      <c r="O3" s="110">
        <v>0</v>
      </c>
      <c r="P3" s="110">
        <v>0</v>
      </c>
      <c r="Q3" s="189">
        <f>SUM(M3:P3)</f>
        <v>2.76839806</v>
      </c>
      <c r="R3" s="189">
        <v>0</v>
      </c>
      <c r="S3" s="189">
        <v>101.14050830000001</v>
      </c>
      <c r="T3" s="190">
        <v>60.841577610000002</v>
      </c>
      <c r="U3" s="190">
        <v>11.441488020000001</v>
      </c>
      <c r="V3" s="189">
        <f>SUM(R3:U3)</f>
        <v>173.42357393000003</v>
      </c>
      <c r="W3" s="179">
        <v>12.604101539999998</v>
      </c>
      <c r="X3" s="208">
        <f>'[5]Capital Importation'!$K$213</f>
        <v>13.617846</v>
      </c>
      <c r="Y3" s="208">
        <v>20.266966399999998</v>
      </c>
    </row>
    <row r="4" spans="1:25" x14ac:dyDescent="0.25">
      <c r="A4" s="118">
        <v>2</v>
      </c>
      <c r="B4" s="118" t="s">
        <v>197</v>
      </c>
      <c r="C4" s="119">
        <v>770.66</v>
      </c>
      <c r="D4" s="110">
        <v>523.77919782999993</v>
      </c>
      <c r="E4" s="187">
        <v>350.95285090999994</v>
      </c>
      <c r="F4" s="110">
        <v>638.46097420000001</v>
      </c>
      <c r="G4" s="188">
        <f t="shared" ref="G4:G32" si="0">SUM(C4:F4)</f>
        <v>2283.8530229400003</v>
      </c>
      <c r="H4" s="110">
        <v>688.46625825000001</v>
      </c>
      <c r="I4" s="110">
        <v>221.93555960000003</v>
      </c>
      <c r="J4" s="110">
        <v>380.74314871000001</v>
      </c>
      <c r="K4" s="110">
        <v>216.16527730999999</v>
      </c>
      <c r="L4" s="188">
        <f t="shared" ref="L4:L30" si="1">SUM(H4:K4)</f>
        <v>1507.31024387</v>
      </c>
      <c r="M4" s="110">
        <v>315.02993139999995</v>
      </c>
      <c r="N4" s="110">
        <v>94.153465490000016</v>
      </c>
      <c r="O4" s="110">
        <v>248.30192769999999</v>
      </c>
      <c r="P4" s="110">
        <v>234.56107843999999</v>
      </c>
      <c r="Q4" s="189">
        <f>SUM(M4:P4)</f>
        <v>892.04640302999996</v>
      </c>
      <c r="R4" s="189">
        <v>439.03309189999999</v>
      </c>
      <c r="S4" s="189">
        <v>450.93789139999996</v>
      </c>
      <c r="T4" s="190">
        <v>274.19493649999998</v>
      </c>
      <c r="U4" s="190">
        <v>308.72019869000002</v>
      </c>
      <c r="V4" s="189">
        <f t="shared" ref="V4:V30" si="2">SUM(R4:U4)</f>
        <v>1472.8861184899999</v>
      </c>
      <c r="W4" s="179">
        <v>424.12874552000005</v>
      </c>
      <c r="X4" s="208">
        <f>'[5]Capital Importation'!$K$214</f>
        <v>187.76988549000001</v>
      </c>
      <c r="Y4" s="208">
        <v>190.03241668000001</v>
      </c>
    </row>
    <row r="5" spans="1:25" x14ac:dyDescent="0.25">
      <c r="A5" s="118">
        <v>3</v>
      </c>
      <c r="B5" s="118" t="s">
        <v>198</v>
      </c>
      <c r="C5" s="119">
        <v>0</v>
      </c>
      <c r="D5" s="119">
        <v>0</v>
      </c>
      <c r="E5" s="187">
        <v>0</v>
      </c>
      <c r="F5" s="187">
        <v>0</v>
      </c>
      <c r="G5" s="188">
        <f t="shared" si="0"/>
        <v>0</v>
      </c>
      <c r="H5" s="110"/>
      <c r="I5" s="110"/>
      <c r="J5" s="110">
        <v>0</v>
      </c>
      <c r="K5" s="110">
        <v>0</v>
      </c>
      <c r="L5" s="188">
        <f t="shared" si="1"/>
        <v>0</v>
      </c>
      <c r="M5" s="110">
        <v>5.0895349999999997</v>
      </c>
      <c r="N5" s="110">
        <v>5.7916020000000001</v>
      </c>
      <c r="O5" s="110">
        <v>0.120619</v>
      </c>
      <c r="P5" s="110">
        <v>0</v>
      </c>
      <c r="Q5" s="189">
        <f>SUM(M5:P5)</f>
        <v>11.001755999999999</v>
      </c>
      <c r="R5" s="189">
        <v>0</v>
      </c>
      <c r="S5" s="189">
        <v>0</v>
      </c>
      <c r="T5" s="190">
        <v>0</v>
      </c>
      <c r="U5" s="190">
        <v>0</v>
      </c>
      <c r="V5" s="189">
        <f t="shared" si="2"/>
        <v>0</v>
      </c>
      <c r="W5" s="179">
        <v>0</v>
      </c>
      <c r="X5" s="146"/>
      <c r="Y5" s="146"/>
    </row>
    <row r="6" spans="1:25" x14ac:dyDescent="0.25">
      <c r="A6" s="118">
        <v>4</v>
      </c>
      <c r="B6" s="118" t="s">
        <v>199</v>
      </c>
      <c r="C6" s="119">
        <v>0</v>
      </c>
      <c r="D6" s="119"/>
      <c r="E6" s="187">
        <v>0</v>
      </c>
      <c r="F6" s="187"/>
      <c r="G6" s="188">
        <f t="shared" si="0"/>
        <v>0</v>
      </c>
      <c r="H6" s="110"/>
      <c r="I6" s="110">
        <v>0</v>
      </c>
      <c r="J6" s="110">
        <v>0</v>
      </c>
      <c r="K6" s="110">
        <v>0</v>
      </c>
      <c r="L6" s="188">
        <f t="shared" si="1"/>
        <v>0</v>
      </c>
      <c r="M6" s="110">
        <v>0</v>
      </c>
      <c r="N6" s="110">
        <v>0</v>
      </c>
      <c r="O6" s="110">
        <v>0</v>
      </c>
      <c r="P6" s="110">
        <v>0</v>
      </c>
      <c r="Q6" s="189">
        <f t="shared" ref="Q6:Q30" si="3">SUM(M6:P6)</f>
        <v>0</v>
      </c>
      <c r="R6" s="189">
        <v>0</v>
      </c>
      <c r="S6" s="189">
        <v>0</v>
      </c>
      <c r="T6" s="190">
        <v>0</v>
      </c>
      <c r="U6" s="190">
        <v>0</v>
      </c>
      <c r="V6" s="189">
        <f t="shared" si="2"/>
        <v>0</v>
      </c>
      <c r="W6" s="179">
        <v>0</v>
      </c>
      <c r="X6" s="146"/>
      <c r="Y6" s="146"/>
    </row>
    <row r="7" spans="1:25" x14ac:dyDescent="0.25">
      <c r="A7" s="118">
        <v>5</v>
      </c>
      <c r="B7" s="118" t="s">
        <v>200</v>
      </c>
      <c r="C7" s="119">
        <v>136.04</v>
      </c>
      <c r="D7" s="110">
        <v>360.00549089000003</v>
      </c>
      <c r="E7" s="187">
        <v>1007.19</v>
      </c>
      <c r="F7" s="110">
        <v>144.12101915</v>
      </c>
      <c r="G7" s="188">
        <f t="shared" si="0"/>
        <v>1647.3565100400001</v>
      </c>
      <c r="H7" s="110">
        <v>197.24033818999999</v>
      </c>
      <c r="I7" s="110">
        <v>35.15</v>
      </c>
      <c r="J7" s="110">
        <v>49.431215439999995</v>
      </c>
      <c r="K7" s="110">
        <v>121.37238318999999</v>
      </c>
      <c r="L7" s="188">
        <f t="shared" si="1"/>
        <v>403.19393681999998</v>
      </c>
      <c r="M7" s="110">
        <v>50.01812047</v>
      </c>
      <c r="N7" s="110">
        <v>38.315761070000001</v>
      </c>
      <c r="O7" s="110">
        <v>126.01870799000001</v>
      </c>
      <c r="P7" s="110">
        <v>708.58065633000001</v>
      </c>
      <c r="Q7" s="189">
        <f t="shared" si="3"/>
        <v>922.93324585999994</v>
      </c>
      <c r="R7" s="189">
        <v>69.803345229999991</v>
      </c>
      <c r="S7" s="189">
        <v>82.943037219999994</v>
      </c>
      <c r="T7" s="190">
        <v>46.664657220000002</v>
      </c>
      <c r="U7" s="190">
        <v>100.17154529000001</v>
      </c>
      <c r="V7" s="189">
        <f t="shared" si="2"/>
        <v>299.58258496000002</v>
      </c>
      <c r="W7" s="179">
        <v>1.23124353</v>
      </c>
      <c r="X7" s="208">
        <f>'[5]Capital Importation'!$K$217</f>
        <v>66.694516859999993</v>
      </c>
      <c r="Y7" s="208">
        <v>2.9249999999999998</v>
      </c>
    </row>
    <row r="8" spans="1:25" x14ac:dyDescent="0.25">
      <c r="A8" s="118">
        <v>6</v>
      </c>
      <c r="B8" s="118" t="s">
        <v>201</v>
      </c>
      <c r="C8" s="119">
        <v>22.9</v>
      </c>
      <c r="D8" s="110">
        <v>130.6354911</v>
      </c>
      <c r="E8" s="187">
        <v>126.7348997</v>
      </c>
      <c r="F8" s="110">
        <v>10.18904</v>
      </c>
      <c r="G8" s="188">
        <f t="shared" si="0"/>
        <v>290.45943079999995</v>
      </c>
      <c r="H8" s="110">
        <v>0</v>
      </c>
      <c r="I8" s="110">
        <v>0.5</v>
      </c>
      <c r="J8" s="110">
        <v>0</v>
      </c>
      <c r="K8" s="110">
        <v>0</v>
      </c>
      <c r="L8" s="188">
        <f t="shared" si="1"/>
        <v>0.5</v>
      </c>
      <c r="M8" s="110">
        <v>0</v>
      </c>
      <c r="N8" s="110">
        <v>0</v>
      </c>
      <c r="O8" s="110">
        <v>0</v>
      </c>
      <c r="P8" s="110">
        <v>0</v>
      </c>
      <c r="Q8" s="189">
        <f t="shared" si="3"/>
        <v>0</v>
      </c>
      <c r="R8" s="189">
        <v>0</v>
      </c>
      <c r="S8" s="189">
        <v>0</v>
      </c>
      <c r="T8" s="190">
        <v>0</v>
      </c>
      <c r="U8" s="190">
        <v>0</v>
      </c>
      <c r="V8" s="189">
        <f t="shared" si="2"/>
        <v>0</v>
      </c>
      <c r="W8" s="179">
        <v>0</v>
      </c>
      <c r="X8" s="146"/>
      <c r="Y8" s="146"/>
    </row>
    <row r="9" spans="1:25" x14ac:dyDescent="0.25">
      <c r="A9" s="118">
        <v>7</v>
      </c>
      <c r="B9" s="118" t="s">
        <v>202</v>
      </c>
      <c r="C9" s="119">
        <v>15</v>
      </c>
      <c r="D9" s="110">
        <v>14.6</v>
      </c>
      <c r="E9" s="187">
        <v>11.125</v>
      </c>
      <c r="F9" s="110">
        <v>5.3636530000000002</v>
      </c>
      <c r="G9" s="188">
        <f t="shared" si="0"/>
        <v>46.088653000000001</v>
      </c>
      <c r="H9" s="110">
        <v>2</v>
      </c>
      <c r="I9" s="110"/>
      <c r="J9" s="110">
        <v>28.776978329999999</v>
      </c>
      <c r="K9" s="110">
        <v>6.2891000000000002E-2</v>
      </c>
      <c r="L9" s="188">
        <f t="shared" si="1"/>
        <v>30.839869329999999</v>
      </c>
      <c r="M9" s="110">
        <v>0</v>
      </c>
      <c r="N9" s="110">
        <v>0</v>
      </c>
      <c r="O9" s="110">
        <v>0</v>
      </c>
      <c r="P9" s="110">
        <v>10.02798048</v>
      </c>
      <c r="Q9" s="189">
        <f t="shared" si="3"/>
        <v>10.02798048</v>
      </c>
      <c r="R9" s="189">
        <v>30.19999</v>
      </c>
      <c r="S9" s="189">
        <v>0</v>
      </c>
      <c r="T9" s="190">
        <v>1.0622069999999999</v>
      </c>
      <c r="U9" s="190">
        <v>0</v>
      </c>
      <c r="V9" s="189">
        <f t="shared" si="2"/>
        <v>31.262197</v>
      </c>
      <c r="W9" s="179">
        <v>10</v>
      </c>
      <c r="X9" s="146"/>
      <c r="Y9" s="208">
        <v>5</v>
      </c>
    </row>
    <row r="10" spans="1:25" x14ac:dyDescent="0.25">
      <c r="A10" s="118">
        <v>8</v>
      </c>
      <c r="B10" s="118" t="s">
        <v>203</v>
      </c>
      <c r="C10" s="119">
        <v>0.85</v>
      </c>
      <c r="D10" s="110">
        <v>50</v>
      </c>
      <c r="E10" s="187">
        <v>47.193949519999997</v>
      </c>
      <c r="F10" s="110">
        <v>5.1091875700000005</v>
      </c>
      <c r="G10" s="188">
        <f t="shared" si="0"/>
        <v>103.15313709</v>
      </c>
      <c r="H10" s="110">
        <v>2.7902717999999997</v>
      </c>
      <c r="I10" s="110">
        <v>15.263467800000001</v>
      </c>
      <c r="J10" s="110">
        <v>1.6</v>
      </c>
      <c r="K10" s="110">
        <v>1.3</v>
      </c>
      <c r="L10" s="188">
        <f t="shared" si="1"/>
        <v>20.953739600000002</v>
      </c>
      <c r="M10" s="110">
        <v>0</v>
      </c>
      <c r="N10" s="110">
        <v>0</v>
      </c>
      <c r="O10" s="110">
        <v>46.153830579999997</v>
      </c>
      <c r="P10" s="110">
        <v>12.927710219999998</v>
      </c>
      <c r="Q10" s="189">
        <f t="shared" si="3"/>
        <v>59.081540799999999</v>
      </c>
      <c r="R10" s="189">
        <v>36.167386</v>
      </c>
      <c r="S10" s="189">
        <v>6.2130136</v>
      </c>
      <c r="T10" s="190">
        <v>48.708561960000004</v>
      </c>
      <c r="U10" s="190">
        <v>31.47486902</v>
      </c>
      <c r="V10" s="189">
        <f t="shared" si="2"/>
        <v>122.56383058</v>
      </c>
      <c r="W10" s="179">
        <v>9.7050000000000001</v>
      </c>
      <c r="X10" s="208">
        <f>'[5]Capital Importation'!$K$220</f>
        <v>37.994625149999997</v>
      </c>
      <c r="Y10" s="208">
        <v>0.59058200000000005</v>
      </c>
    </row>
    <row r="11" spans="1:25" x14ac:dyDescent="0.25">
      <c r="A11" s="118">
        <v>9</v>
      </c>
      <c r="B11" s="118" t="s">
        <v>204</v>
      </c>
      <c r="C11" s="119">
        <v>299.20999999999998</v>
      </c>
      <c r="D11" s="110">
        <v>131.27249605</v>
      </c>
      <c r="E11" s="187">
        <v>307.94275139999996</v>
      </c>
      <c r="F11" s="110">
        <v>316.41350770999998</v>
      </c>
      <c r="G11" s="188">
        <f t="shared" si="0"/>
        <v>1054.8387551599999</v>
      </c>
      <c r="H11" s="110">
        <v>677.61002258999986</v>
      </c>
      <c r="I11" s="110">
        <v>64.430468539999993</v>
      </c>
      <c r="J11" s="110">
        <v>55.790295260000008</v>
      </c>
      <c r="K11" s="110">
        <v>140.76800985</v>
      </c>
      <c r="L11" s="188">
        <f t="shared" si="1"/>
        <v>938.59879623999984</v>
      </c>
      <c r="M11" s="110">
        <v>176.69785727999999</v>
      </c>
      <c r="N11" s="110">
        <v>14.689736999999999</v>
      </c>
      <c r="O11" s="110">
        <v>15.32971</v>
      </c>
      <c r="P11" s="110">
        <v>41.414437910000004</v>
      </c>
      <c r="Q11" s="189">
        <f t="shared" si="3"/>
        <v>248.13174219000001</v>
      </c>
      <c r="R11" s="189">
        <v>1.545005</v>
      </c>
      <c r="S11" s="189">
        <v>88.931646999999998</v>
      </c>
      <c r="T11" s="190">
        <v>27.550564999999999</v>
      </c>
      <c r="U11" s="190">
        <v>69.361237740000007</v>
      </c>
      <c r="V11" s="189">
        <f t="shared" si="2"/>
        <v>187.38845474000001</v>
      </c>
      <c r="W11" s="179">
        <v>7.1004924800000007</v>
      </c>
      <c r="X11" s="208">
        <f>'[5]Capital Importation'!$K$221</f>
        <v>323.13361961000004</v>
      </c>
      <c r="Y11" s="208">
        <v>59.492784579999999</v>
      </c>
    </row>
    <row r="12" spans="1:25" x14ac:dyDescent="0.25">
      <c r="A12" s="118">
        <v>10</v>
      </c>
      <c r="B12" s="118" t="s">
        <v>205</v>
      </c>
      <c r="C12" s="119">
        <v>7.49</v>
      </c>
      <c r="D12" s="110">
        <v>122.592381</v>
      </c>
      <c r="E12" s="187">
        <v>39.002915000000002</v>
      </c>
      <c r="F12" s="110">
        <v>99.794442000000004</v>
      </c>
      <c r="G12" s="188">
        <f t="shared" si="0"/>
        <v>268.87973799999997</v>
      </c>
      <c r="H12" s="110">
        <v>53.017615999999997</v>
      </c>
      <c r="I12" s="110">
        <v>46.494370000000004</v>
      </c>
      <c r="J12" s="110">
        <v>40.821413</v>
      </c>
      <c r="K12" s="110">
        <v>8.1636469999999992</v>
      </c>
      <c r="L12" s="188">
        <f t="shared" si="1"/>
        <v>148.49704600000001</v>
      </c>
      <c r="M12" s="110">
        <v>1.525798</v>
      </c>
      <c r="N12" s="110">
        <v>12.710435</v>
      </c>
      <c r="O12" s="110">
        <v>9.0385000000000009</v>
      </c>
      <c r="P12" s="110">
        <v>106.11193900000001</v>
      </c>
      <c r="Q12" s="189">
        <f t="shared" si="3"/>
        <v>129.386672</v>
      </c>
      <c r="R12" s="189">
        <v>56.465693999999999</v>
      </c>
      <c r="S12" s="189">
        <v>15.752133000000001</v>
      </c>
      <c r="T12" s="190">
        <v>36.237578999999997</v>
      </c>
      <c r="U12" s="190">
        <v>25.377374</v>
      </c>
      <c r="V12" s="189">
        <f t="shared" si="2"/>
        <v>133.83277999999999</v>
      </c>
      <c r="W12" s="179">
        <v>26.780785000000002</v>
      </c>
      <c r="X12" s="208">
        <f>'[5]Capital Importation'!$K$222</f>
        <v>44.634</v>
      </c>
      <c r="Y12" s="208">
        <v>4.7133219999999998</v>
      </c>
    </row>
    <row r="13" spans="1:25" x14ac:dyDescent="0.25">
      <c r="A13" s="118">
        <v>11</v>
      </c>
      <c r="B13" s="191" t="s">
        <v>206</v>
      </c>
      <c r="C13" s="119"/>
      <c r="D13" s="110"/>
      <c r="E13" s="187"/>
      <c r="F13" s="110"/>
      <c r="G13" s="188">
        <f t="shared" si="0"/>
        <v>0</v>
      </c>
      <c r="H13" s="110"/>
      <c r="I13" s="110"/>
      <c r="J13" s="110">
        <v>0</v>
      </c>
      <c r="K13" s="110">
        <v>0</v>
      </c>
      <c r="L13" s="188">
        <f t="shared" si="1"/>
        <v>0</v>
      </c>
      <c r="M13" s="110">
        <v>0.99996600000000002</v>
      </c>
      <c r="N13" s="110">
        <v>0</v>
      </c>
      <c r="O13" s="110">
        <v>0</v>
      </c>
      <c r="P13" s="110">
        <v>0</v>
      </c>
      <c r="Q13" s="189">
        <f t="shared" si="3"/>
        <v>0.99996600000000002</v>
      </c>
      <c r="R13" s="189">
        <v>0</v>
      </c>
      <c r="S13" s="189">
        <v>0</v>
      </c>
      <c r="T13" s="190">
        <v>0</v>
      </c>
      <c r="U13" s="190">
        <v>0</v>
      </c>
      <c r="V13" s="189">
        <f t="shared" si="2"/>
        <v>0</v>
      </c>
      <c r="W13" s="179">
        <v>4.4942999999999997E-2</v>
      </c>
      <c r="X13" s="146"/>
      <c r="Y13" s="146"/>
    </row>
    <row r="14" spans="1:25" x14ac:dyDescent="0.25">
      <c r="A14" s="118">
        <v>12</v>
      </c>
      <c r="B14" s="118" t="s">
        <v>207</v>
      </c>
      <c r="C14" s="119">
        <v>138.51</v>
      </c>
      <c r="D14" s="110">
        <v>94.678476119999999</v>
      </c>
      <c r="E14" s="187">
        <v>304.21977516999993</v>
      </c>
      <c r="F14" s="110">
        <v>39.510123</v>
      </c>
      <c r="G14" s="188">
        <f t="shared" si="0"/>
        <v>576.91837428999997</v>
      </c>
      <c r="H14" s="110">
        <v>91.456139120000003</v>
      </c>
      <c r="I14" s="110">
        <v>8.6610281299999983</v>
      </c>
      <c r="J14" s="110">
        <v>9.93434347</v>
      </c>
      <c r="K14" s="110">
        <v>12.931687369999999</v>
      </c>
      <c r="L14" s="188">
        <f t="shared" si="1"/>
        <v>122.98319809</v>
      </c>
      <c r="M14" s="110">
        <v>39.024684100000002</v>
      </c>
      <c r="N14" s="110">
        <v>25.792949369999999</v>
      </c>
      <c r="O14" s="110">
        <v>0.79395452</v>
      </c>
      <c r="P14" s="110">
        <v>10.700183529999999</v>
      </c>
      <c r="Q14" s="189">
        <f t="shared" si="3"/>
        <v>76.311771520000008</v>
      </c>
      <c r="R14" s="189">
        <v>6.7832060299999997</v>
      </c>
      <c r="S14" s="189">
        <v>1.604935</v>
      </c>
      <c r="T14" s="190">
        <v>3.4762919699999997</v>
      </c>
      <c r="U14" s="190">
        <v>7.5636247599999997</v>
      </c>
      <c r="V14" s="189">
        <f t="shared" si="2"/>
        <v>19.428057760000002</v>
      </c>
      <c r="W14" s="179">
        <v>6.7660008599999992</v>
      </c>
      <c r="X14" s="208">
        <f>'[5]Capital Importation'!$K$224</f>
        <v>1.8484809600000001</v>
      </c>
      <c r="Y14" s="208">
        <v>18.528597550000001</v>
      </c>
    </row>
    <row r="15" spans="1:25" x14ac:dyDescent="0.25">
      <c r="A15" s="118">
        <v>13</v>
      </c>
      <c r="B15" s="118" t="s">
        <v>208</v>
      </c>
      <c r="C15" s="119">
        <v>0</v>
      </c>
      <c r="D15" s="119">
        <v>0</v>
      </c>
      <c r="E15" s="187">
        <v>0</v>
      </c>
      <c r="F15" s="187"/>
      <c r="G15" s="188">
        <f t="shared" si="0"/>
        <v>0</v>
      </c>
      <c r="H15" s="110">
        <f t="shared" ref="H15" si="4">G15/1000000</f>
        <v>0</v>
      </c>
      <c r="I15" s="110">
        <v>0</v>
      </c>
      <c r="J15" s="110">
        <v>0</v>
      </c>
      <c r="K15" s="110">
        <v>0</v>
      </c>
      <c r="L15" s="188">
        <f t="shared" si="1"/>
        <v>0</v>
      </c>
      <c r="M15" s="110">
        <v>4.9970000000000001E-2</v>
      </c>
      <c r="N15" s="110">
        <v>0</v>
      </c>
      <c r="O15" s="110">
        <v>0</v>
      </c>
      <c r="P15" s="110">
        <v>0</v>
      </c>
      <c r="Q15" s="189">
        <f t="shared" si="3"/>
        <v>4.9970000000000001E-2</v>
      </c>
      <c r="R15" s="189">
        <v>0</v>
      </c>
      <c r="S15" s="189">
        <v>0</v>
      </c>
      <c r="T15" s="190">
        <v>0</v>
      </c>
      <c r="U15" s="190">
        <v>0</v>
      </c>
      <c r="V15" s="189">
        <f t="shared" si="2"/>
        <v>0</v>
      </c>
      <c r="W15" s="179">
        <v>0</v>
      </c>
      <c r="X15" s="146"/>
      <c r="Y15" s="146"/>
    </row>
    <row r="16" spans="1:25" x14ac:dyDescent="0.25">
      <c r="A16" s="118">
        <v>14</v>
      </c>
      <c r="B16" s="118" t="s">
        <v>209</v>
      </c>
      <c r="C16" s="119">
        <v>0</v>
      </c>
      <c r="D16" s="119">
        <v>0</v>
      </c>
      <c r="E16" s="187">
        <v>0</v>
      </c>
      <c r="F16" s="187"/>
      <c r="G16" s="188">
        <f t="shared" si="0"/>
        <v>0</v>
      </c>
      <c r="H16" s="110"/>
      <c r="I16" s="110">
        <v>0</v>
      </c>
      <c r="J16" s="110">
        <v>0</v>
      </c>
      <c r="K16" s="110">
        <v>0</v>
      </c>
      <c r="L16" s="188">
        <f t="shared" si="1"/>
        <v>0</v>
      </c>
      <c r="M16" s="110">
        <v>0</v>
      </c>
      <c r="N16" s="110">
        <v>0</v>
      </c>
      <c r="O16" s="110">
        <v>0</v>
      </c>
      <c r="P16" s="110">
        <v>0</v>
      </c>
      <c r="Q16" s="189">
        <f t="shared" si="3"/>
        <v>0</v>
      </c>
      <c r="R16" s="189">
        <v>0</v>
      </c>
      <c r="S16" s="189">
        <v>0</v>
      </c>
      <c r="T16" s="190">
        <v>9.9999999999999995E-7</v>
      </c>
      <c r="U16" s="190">
        <v>1.2749999999999999E-2</v>
      </c>
      <c r="V16" s="189">
        <f t="shared" si="2"/>
        <v>1.2750999999999998E-2</v>
      </c>
      <c r="W16" s="179">
        <v>1.2749999999999999E-2</v>
      </c>
      <c r="X16" s="208">
        <f>'[5]Capital Importation'!$K$226</f>
        <v>1.2749999999999999E-2</v>
      </c>
      <c r="Y16" s="208">
        <v>1.2749999999999999E-2</v>
      </c>
    </row>
    <row r="17" spans="1:25" x14ac:dyDescent="0.25">
      <c r="A17" s="118">
        <v>15</v>
      </c>
      <c r="B17" s="118" t="s">
        <v>210</v>
      </c>
      <c r="C17" s="119">
        <v>0</v>
      </c>
      <c r="D17" s="110">
        <v>0.11</v>
      </c>
      <c r="E17" s="187">
        <v>0</v>
      </c>
      <c r="F17" s="187"/>
      <c r="G17" s="188">
        <f t="shared" si="0"/>
        <v>0.11</v>
      </c>
      <c r="H17" s="110"/>
      <c r="I17" s="110">
        <v>0</v>
      </c>
      <c r="J17" s="110">
        <v>0</v>
      </c>
      <c r="K17" s="110">
        <v>0</v>
      </c>
      <c r="L17" s="188">
        <f t="shared" si="1"/>
        <v>0</v>
      </c>
      <c r="M17" s="110">
        <v>0</v>
      </c>
      <c r="N17" s="110">
        <v>0</v>
      </c>
      <c r="O17" s="110">
        <v>0.75995000000000001</v>
      </c>
      <c r="P17" s="110">
        <v>0.48880899999999999</v>
      </c>
      <c r="Q17" s="189">
        <f t="shared" si="3"/>
        <v>1.248759</v>
      </c>
      <c r="R17" s="189">
        <v>0.16089300000000001</v>
      </c>
      <c r="S17" s="189">
        <v>1.9333533700000001</v>
      </c>
      <c r="T17" s="190">
        <v>0.438</v>
      </c>
      <c r="U17" s="190">
        <v>0</v>
      </c>
      <c r="V17" s="189">
        <f t="shared" si="2"/>
        <v>2.5322463700000002</v>
      </c>
      <c r="W17" s="179">
        <v>0</v>
      </c>
      <c r="X17" s="146"/>
      <c r="Y17" s="208">
        <v>0.4</v>
      </c>
    </row>
    <row r="18" spans="1:25" x14ac:dyDescent="0.25">
      <c r="A18" s="118">
        <v>16</v>
      </c>
      <c r="B18" s="118" t="s">
        <v>211</v>
      </c>
      <c r="C18" s="119"/>
      <c r="D18" s="119">
        <v>0</v>
      </c>
      <c r="E18" s="187">
        <v>15.5</v>
      </c>
      <c r="F18" s="110">
        <v>3.3765499999999999</v>
      </c>
      <c r="G18" s="188">
        <f t="shared" si="0"/>
        <v>18.876550000000002</v>
      </c>
      <c r="H18" s="110">
        <v>34.642765379999993</v>
      </c>
      <c r="I18" s="110">
        <v>1.1599999999999999</v>
      </c>
      <c r="J18" s="110">
        <v>0</v>
      </c>
      <c r="K18" s="110">
        <v>8.8562539999999998</v>
      </c>
      <c r="L18" s="188">
        <f t="shared" si="1"/>
        <v>44.659019379999989</v>
      </c>
      <c r="M18" s="110">
        <v>4.0519800000000004</v>
      </c>
      <c r="N18" s="110">
        <v>0</v>
      </c>
      <c r="O18" s="110">
        <v>0.44357999999999997</v>
      </c>
      <c r="P18" s="110">
        <v>0.24428800000000001</v>
      </c>
      <c r="Q18" s="189">
        <f t="shared" si="3"/>
        <v>4.7398480000000003</v>
      </c>
      <c r="R18" s="189">
        <v>4.1481750000000002</v>
      </c>
      <c r="S18" s="189">
        <v>24.713153680000001</v>
      </c>
      <c r="T18" s="190">
        <v>4.1133437900000001</v>
      </c>
      <c r="U18" s="190">
        <v>3.9999899999999999</v>
      </c>
      <c r="V18" s="189">
        <f t="shared" si="2"/>
        <v>36.974662469999998</v>
      </c>
      <c r="W18" s="179">
        <v>5.09999</v>
      </c>
      <c r="X18" s="208">
        <f>'[5]Capital Importation'!$K$228</f>
        <v>26.522010000000002</v>
      </c>
      <c r="Y18" s="146"/>
    </row>
    <row r="19" spans="1:25" x14ac:dyDescent="0.25">
      <c r="A19" s="118">
        <v>17</v>
      </c>
      <c r="B19" s="118" t="s">
        <v>212</v>
      </c>
      <c r="C19" s="119">
        <v>0.66</v>
      </c>
      <c r="D19" s="110">
        <v>0.249975</v>
      </c>
      <c r="E19" s="187">
        <v>9.9974999999999994E-2</v>
      </c>
      <c r="F19" s="110">
        <v>1.4920714799999999</v>
      </c>
      <c r="G19" s="188">
        <f t="shared" si="0"/>
        <v>2.5020214799999998</v>
      </c>
      <c r="H19" s="110">
        <v>0.59982321999999999</v>
      </c>
      <c r="I19" s="110"/>
      <c r="J19" s="110">
        <v>0</v>
      </c>
      <c r="K19" s="110">
        <v>0</v>
      </c>
      <c r="L19" s="188">
        <f t="shared" si="1"/>
        <v>0.59982321999999999</v>
      </c>
      <c r="M19" s="110">
        <v>0</v>
      </c>
      <c r="N19" s="110">
        <v>0</v>
      </c>
      <c r="O19" s="110">
        <v>2.5000000000000001E-2</v>
      </c>
      <c r="P19" s="110">
        <v>0</v>
      </c>
      <c r="Q19" s="189">
        <f t="shared" si="3"/>
        <v>2.5000000000000001E-2</v>
      </c>
      <c r="R19" s="189">
        <v>0</v>
      </c>
      <c r="S19" s="189">
        <v>0.3</v>
      </c>
      <c r="T19" s="190">
        <v>0</v>
      </c>
      <c r="U19" s="190">
        <v>0</v>
      </c>
      <c r="V19" s="189">
        <f t="shared" si="2"/>
        <v>0.3</v>
      </c>
      <c r="W19" s="179">
        <v>0</v>
      </c>
      <c r="X19" s="208">
        <f>'[5]Capital Importation'!$K$229</f>
        <v>12.437764550000001</v>
      </c>
      <c r="Y19" s="208">
        <v>5.14992932</v>
      </c>
    </row>
    <row r="20" spans="1:25" x14ac:dyDescent="0.25">
      <c r="A20" s="118">
        <v>18</v>
      </c>
      <c r="B20" s="118" t="s">
        <v>213</v>
      </c>
      <c r="C20" s="119">
        <v>1368.29</v>
      </c>
      <c r="D20" s="110">
        <v>800.54302661999998</v>
      </c>
      <c r="E20" s="187">
        <v>430.15404165000001</v>
      </c>
      <c r="F20" s="110">
        <v>329.23371182000005</v>
      </c>
      <c r="G20" s="188">
        <f t="shared" si="0"/>
        <v>2928.2207800900005</v>
      </c>
      <c r="H20" s="110">
        <v>611.67759319000004</v>
      </c>
      <c r="I20" s="110">
        <v>37.200552469999998</v>
      </c>
      <c r="J20" s="110">
        <v>62.61464909</v>
      </c>
      <c r="K20" s="110">
        <v>110.15715950999999</v>
      </c>
      <c r="L20" s="188">
        <f t="shared" si="1"/>
        <v>821.64995425999996</v>
      </c>
      <c r="M20" s="110">
        <v>96.366407790000011</v>
      </c>
      <c r="N20" s="110">
        <v>0</v>
      </c>
      <c r="O20" s="110">
        <v>1.0060091600000001</v>
      </c>
      <c r="P20" s="110">
        <v>0</v>
      </c>
      <c r="Q20" s="189">
        <f t="shared" si="3"/>
        <v>97.372416950000016</v>
      </c>
      <c r="R20" s="189">
        <v>5.4</v>
      </c>
      <c r="S20" s="189">
        <v>65</v>
      </c>
      <c r="T20" s="190">
        <v>0</v>
      </c>
      <c r="U20" s="190">
        <v>102</v>
      </c>
      <c r="V20" s="189">
        <f t="shared" si="2"/>
        <v>172.4</v>
      </c>
      <c r="W20" s="179">
        <v>26.813578460000002</v>
      </c>
      <c r="X20" s="208">
        <f>'[5]Capital Importation'!$K$230</f>
        <v>126.03430333</v>
      </c>
      <c r="Y20" s="208">
        <v>24.45</v>
      </c>
    </row>
    <row r="21" spans="1:25" x14ac:dyDescent="0.25">
      <c r="A21" s="118">
        <v>19</v>
      </c>
      <c r="B21" s="118" t="s">
        <v>214</v>
      </c>
      <c r="C21" s="119">
        <v>0.03</v>
      </c>
      <c r="D21" s="110">
        <v>0.5</v>
      </c>
      <c r="E21" s="187">
        <v>0</v>
      </c>
      <c r="F21" s="110">
        <v>0</v>
      </c>
      <c r="G21" s="188">
        <f t="shared" si="0"/>
        <v>0.53</v>
      </c>
      <c r="H21" s="110"/>
      <c r="I21" s="110"/>
      <c r="J21" s="110">
        <v>0</v>
      </c>
      <c r="K21" s="110">
        <v>0</v>
      </c>
      <c r="L21" s="188">
        <f t="shared" si="1"/>
        <v>0</v>
      </c>
      <c r="M21" s="110">
        <v>0</v>
      </c>
      <c r="N21" s="110">
        <v>0</v>
      </c>
      <c r="O21" s="110">
        <v>0</v>
      </c>
      <c r="P21" s="110">
        <v>0</v>
      </c>
      <c r="Q21" s="189">
        <f t="shared" si="3"/>
        <v>0</v>
      </c>
      <c r="R21" s="189">
        <v>0</v>
      </c>
      <c r="S21" s="189">
        <v>0</v>
      </c>
      <c r="T21" s="190">
        <v>0</v>
      </c>
      <c r="U21" s="190">
        <v>0</v>
      </c>
      <c r="V21" s="189">
        <f t="shared" si="2"/>
        <v>0</v>
      </c>
      <c r="W21" s="179">
        <v>0</v>
      </c>
      <c r="X21" s="146"/>
      <c r="Y21" s="146"/>
    </row>
    <row r="22" spans="1:25" ht="15.75" customHeight="1" x14ac:dyDescent="0.25">
      <c r="A22" s="118">
        <v>20</v>
      </c>
      <c r="B22" s="118" t="s">
        <v>215</v>
      </c>
      <c r="C22" s="119">
        <v>3606.09</v>
      </c>
      <c r="D22" s="110">
        <v>2163.0438229599999</v>
      </c>
      <c r="E22" s="187">
        <v>1630.9138536399998</v>
      </c>
      <c r="F22" s="110">
        <v>1225.1669903600002</v>
      </c>
      <c r="G22" s="188">
        <f t="shared" si="0"/>
        <v>8625.2146669600006</v>
      </c>
      <c r="H22" s="110">
        <v>1378.78341998</v>
      </c>
      <c r="I22" s="110">
        <v>345.30474237999999</v>
      </c>
      <c r="J22" s="110">
        <v>279.68359778999996</v>
      </c>
      <c r="K22" s="110">
        <v>163.68708523000001</v>
      </c>
      <c r="L22" s="188">
        <f t="shared" si="1"/>
        <v>2167.4588453799997</v>
      </c>
      <c r="M22" s="110">
        <v>461.59782458680411</v>
      </c>
      <c r="N22" s="110">
        <v>310.20990455999998</v>
      </c>
      <c r="O22" s="110">
        <v>537.92438750999997</v>
      </c>
      <c r="P22" s="110">
        <v>453.81873653999997</v>
      </c>
      <c r="Q22" s="189">
        <f t="shared" si="3"/>
        <v>1763.5508531968039</v>
      </c>
      <c r="R22" s="189">
        <v>251.52069399999999</v>
      </c>
      <c r="S22" s="189">
        <v>163.92033588999999</v>
      </c>
      <c r="T22" s="190">
        <v>301.83912507999997</v>
      </c>
      <c r="U22" s="190">
        <v>86.081873250000001</v>
      </c>
      <c r="V22" s="189">
        <f t="shared" si="2"/>
        <v>803.36202821999996</v>
      </c>
      <c r="W22" s="179">
        <v>151.85075682999999</v>
      </c>
      <c r="X22" s="208">
        <f>'[5]Capital Importation'!$K$232</f>
        <v>45.177638700000003</v>
      </c>
      <c r="Y22" s="208">
        <v>222.84299834999999</v>
      </c>
    </row>
    <row r="23" spans="1:25" ht="30" x14ac:dyDescent="0.25">
      <c r="A23" s="118">
        <v>21</v>
      </c>
      <c r="B23" s="121" t="s">
        <v>216</v>
      </c>
      <c r="C23" s="119">
        <v>1072.9100000000001</v>
      </c>
      <c r="D23" s="110">
        <v>919.04291855999998</v>
      </c>
      <c r="E23" s="187">
        <v>502.46696988000002</v>
      </c>
      <c r="F23" s="110">
        <v>329.75765490999999</v>
      </c>
      <c r="G23" s="188">
        <f t="shared" si="0"/>
        <v>2824.1775433499997</v>
      </c>
      <c r="H23" s="110">
        <v>1656.59728225</v>
      </c>
      <c r="I23" s="110">
        <v>425.21163481000002</v>
      </c>
      <c r="J23" s="110">
        <v>438.97928397000004</v>
      </c>
      <c r="K23" s="110">
        <v>22.297180659999995</v>
      </c>
      <c r="L23" s="188">
        <f t="shared" si="1"/>
        <v>2543.0853816899998</v>
      </c>
      <c r="M23" s="110">
        <v>633.07062087000008</v>
      </c>
      <c r="N23" s="110">
        <v>282.37185577999998</v>
      </c>
      <c r="O23" s="110">
        <v>326.01284440000006</v>
      </c>
      <c r="P23" s="110">
        <v>78.591641190000004</v>
      </c>
      <c r="Q23" s="189">
        <f t="shared" si="3"/>
        <v>1320.0469622400003</v>
      </c>
      <c r="R23" s="189">
        <v>543.20001081000009</v>
      </c>
      <c r="S23" s="189">
        <v>323.23528168000001</v>
      </c>
      <c r="T23" s="190">
        <v>233.34071460000001</v>
      </c>
      <c r="U23" s="190">
        <v>232.44798032</v>
      </c>
      <c r="V23" s="189">
        <f t="shared" si="2"/>
        <v>1332.2239874100001</v>
      </c>
      <c r="W23" s="179">
        <v>360.33493470999997</v>
      </c>
      <c r="X23" s="208">
        <f>'[5]Capital Importation'!$K$233</f>
        <v>1.33395843</v>
      </c>
      <c r="Y23" s="208">
        <v>8.2891757300000002</v>
      </c>
    </row>
    <row r="24" spans="1:25" x14ac:dyDescent="0.25">
      <c r="A24" s="118">
        <v>22</v>
      </c>
      <c r="B24" s="118" t="s">
        <v>217</v>
      </c>
      <c r="C24" s="119">
        <v>4.29</v>
      </c>
      <c r="D24" s="110">
        <v>17.96564017</v>
      </c>
      <c r="E24" s="187">
        <v>7.5189849999999998</v>
      </c>
      <c r="F24" s="110">
        <v>21.889548820000002</v>
      </c>
      <c r="G24" s="188">
        <f t="shared" si="0"/>
        <v>51.664173990000002</v>
      </c>
      <c r="H24" s="110">
        <v>4.0864019999999996</v>
      </c>
      <c r="I24" s="110">
        <v>0.55184200000000005</v>
      </c>
      <c r="J24" s="110">
        <v>8.8692699200000007</v>
      </c>
      <c r="K24" s="110">
        <v>3.7199420000000001</v>
      </c>
      <c r="L24" s="188">
        <f t="shared" si="1"/>
        <v>17.227455920000001</v>
      </c>
      <c r="M24" s="110">
        <v>5.9149099999999999</v>
      </c>
      <c r="N24" s="110">
        <v>0.59997999999999996</v>
      </c>
      <c r="O24" s="110">
        <v>0.18</v>
      </c>
      <c r="P24" s="110">
        <v>8.8409104999999997</v>
      </c>
      <c r="Q24" s="189">
        <f t="shared" si="3"/>
        <v>15.535800499999999</v>
      </c>
      <c r="R24" s="189">
        <v>10.309608519999999</v>
      </c>
      <c r="S24" s="189">
        <v>0.98815023000000002</v>
      </c>
      <c r="T24" s="190">
        <v>1.47327059</v>
      </c>
      <c r="U24" s="190">
        <v>5.4492098200000001</v>
      </c>
      <c r="V24" s="189">
        <f t="shared" si="2"/>
        <v>18.220239159999998</v>
      </c>
      <c r="W24" s="179">
        <v>5.5284672099999996</v>
      </c>
      <c r="X24" s="208">
        <f>'[5]Capital Importation'!$K$234</f>
        <v>1.7265127900000001</v>
      </c>
      <c r="Y24" s="208">
        <v>2.7850656600000003</v>
      </c>
    </row>
    <row r="25" spans="1:25" x14ac:dyDescent="0.25">
      <c r="A25" s="118">
        <v>23</v>
      </c>
      <c r="B25" s="118" t="s">
        <v>218</v>
      </c>
      <c r="C25" s="119">
        <v>0.41</v>
      </c>
      <c r="D25" s="119">
        <v>0</v>
      </c>
      <c r="E25" s="187">
        <v>6.7189648699999998</v>
      </c>
      <c r="F25" s="187">
        <v>0</v>
      </c>
      <c r="G25" s="188">
        <f t="shared" si="0"/>
        <v>7.1289648699999999</v>
      </c>
      <c r="H25" s="110">
        <v>0.31675999999999999</v>
      </c>
      <c r="I25" s="110">
        <v>0</v>
      </c>
      <c r="J25" s="110">
        <v>0</v>
      </c>
      <c r="K25" s="110">
        <v>0</v>
      </c>
      <c r="L25" s="188">
        <f t="shared" si="1"/>
        <v>0.31675999999999999</v>
      </c>
      <c r="M25" s="110">
        <v>0</v>
      </c>
      <c r="N25" s="110">
        <v>0</v>
      </c>
      <c r="O25" s="110">
        <v>0</v>
      </c>
      <c r="P25" s="110">
        <v>0</v>
      </c>
      <c r="Q25" s="189">
        <f t="shared" si="3"/>
        <v>0</v>
      </c>
      <c r="R25" s="189">
        <v>0</v>
      </c>
      <c r="S25" s="189">
        <v>0</v>
      </c>
      <c r="T25" s="190">
        <v>0</v>
      </c>
      <c r="U25" s="190">
        <v>0</v>
      </c>
      <c r="V25" s="189">
        <f t="shared" si="2"/>
        <v>0</v>
      </c>
      <c r="W25" s="179">
        <v>0</v>
      </c>
      <c r="X25" s="146"/>
      <c r="Y25" s="146"/>
    </row>
    <row r="26" spans="1:25" x14ac:dyDescent="0.25">
      <c r="A26" s="118">
        <v>24</v>
      </c>
      <c r="B26" s="118" t="s">
        <v>219</v>
      </c>
      <c r="C26" s="119">
        <v>111.27</v>
      </c>
      <c r="D26" s="110">
        <v>51.0682002</v>
      </c>
      <c r="E26" s="187">
        <v>70.99931620000001</v>
      </c>
      <c r="F26" s="110">
        <v>48.678401599999994</v>
      </c>
      <c r="G26" s="188">
        <f t="shared" si="0"/>
        <v>282.015918</v>
      </c>
      <c r="H26" s="110">
        <v>43.302110200000001</v>
      </c>
      <c r="I26" s="110">
        <v>22.326870100000001</v>
      </c>
      <c r="J26" s="110">
        <v>23.331579999999999</v>
      </c>
      <c r="K26" s="110">
        <v>59.182170899999996</v>
      </c>
      <c r="L26" s="188">
        <f t="shared" si="1"/>
        <v>148.14273119999999</v>
      </c>
      <c r="M26" s="110">
        <v>14.8627</v>
      </c>
      <c r="N26" s="110">
        <v>29.585948800000001</v>
      </c>
      <c r="O26" s="110">
        <v>162.04820619999998</v>
      </c>
      <c r="P26" s="192">
        <v>284.59500310000004</v>
      </c>
      <c r="Q26" s="189">
        <f t="shared" si="3"/>
        <v>491.09185810000002</v>
      </c>
      <c r="R26" s="189">
        <v>22.8675739</v>
      </c>
      <c r="S26" s="189">
        <v>66.091581399999995</v>
      </c>
      <c r="T26" s="193">
        <v>6.4129209999999999</v>
      </c>
      <c r="U26" s="190">
        <v>17.302298</v>
      </c>
      <c r="V26" s="189">
        <f t="shared" si="2"/>
        <v>112.67437429999998</v>
      </c>
      <c r="W26" s="179">
        <v>21.535299999999999</v>
      </c>
      <c r="X26" s="208">
        <f>'[5]Capital Importation'!$K$237</f>
        <v>28.089700000000001</v>
      </c>
      <c r="Y26" s="208">
        <v>3.93</v>
      </c>
    </row>
    <row r="27" spans="1:25" x14ac:dyDescent="0.25">
      <c r="A27" s="118">
        <v>25</v>
      </c>
      <c r="B27" s="118" t="s">
        <v>220</v>
      </c>
      <c r="C27" s="119">
        <v>159.97999999999999</v>
      </c>
      <c r="D27" s="110">
        <v>306.35599074999999</v>
      </c>
      <c r="E27" s="187">
        <v>204.39598182999998</v>
      </c>
      <c r="F27" s="110">
        <v>82.998616310000003</v>
      </c>
      <c r="G27" s="188">
        <f t="shared" si="0"/>
        <v>753.73058888999992</v>
      </c>
      <c r="H27" s="110">
        <v>79.597319999999996</v>
      </c>
      <c r="I27" s="110">
        <v>3.3678414999999999</v>
      </c>
      <c r="J27" s="110">
        <v>11.99745484</v>
      </c>
      <c r="K27" s="110">
        <v>23.535906000000001</v>
      </c>
      <c r="L27" s="188">
        <f t="shared" si="1"/>
        <v>118.49852233999999</v>
      </c>
      <c r="M27" s="110">
        <v>10.17365</v>
      </c>
      <c r="N27" s="110">
        <v>5.9999799999999999</v>
      </c>
      <c r="O27" s="110">
        <v>200</v>
      </c>
      <c r="P27" s="110">
        <v>13.117433</v>
      </c>
      <c r="Q27" s="189">
        <f t="shared" si="3"/>
        <v>229.29106300000001</v>
      </c>
      <c r="R27" s="189">
        <v>0.71932200000000002</v>
      </c>
      <c r="S27" s="189">
        <v>9.6999999999999993</v>
      </c>
      <c r="T27" s="190">
        <v>0.54585106000000005</v>
      </c>
      <c r="U27" s="190">
        <v>8.4594101999999989</v>
      </c>
      <c r="V27" s="189">
        <f t="shared" si="2"/>
        <v>19.424583259999999</v>
      </c>
      <c r="W27" s="179">
        <v>8.9649000000000001</v>
      </c>
      <c r="X27" s="208">
        <f>'[5]Capital Importation'!$K$238</f>
        <v>46.932238980000001</v>
      </c>
      <c r="Y27" s="208">
        <v>0.125</v>
      </c>
    </row>
    <row r="28" spans="1:25" x14ac:dyDescent="0.25">
      <c r="A28" s="118">
        <v>26</v>
      </c>
      <c r="B28" s="118" t="s">
        <v>221</v>
      </c>
      <c r="C28" s="119">
        <v>0</v>
      </c>
      <c r="D28" s="119">
        <v>0</v>
      </c>
      <c r="E28" s="187">
        <v>0</v>
      </c>
      <c r="F28" s="187"/>
      <c r="G28" s="188">
        <f t="shared" si="0"/>
        <v>0</v>
      </c>
      <c r="H28" s="110"/>
      <c r="I28" s="110"/>
      <c r="J28" s="110">
        <v>0</v>
      </c>
      <c r="K28" s="110">
        <v>0</v>
      </c>
      <c r="L28" s="188">
        <f t="shared" si="1"/>
        <v>0</v>
      </c>
      <c r="M28" s="110">
        <v>0</v>
      </c>
      <c r="N28" s="110">
        <v>0</v>
      </c>
      <c r="O28" s="110">
        <v>0</v>
      </c>
      <c r="P28" s="110">
        <v>0</v>
      </c>
      <c r="Q28" s="189">
        <f t="shared" si="3"/>
        <v>0</v>
      </c>
      <c r="R28" s="189">
        <v>0</v>
      </c>
      <c r="S28" s="189">
        <v>3.5609999999999999</v>
      </c>
      <c r="T28" s="190">
        <v>0</v>
      </c>
      <c r="U28" s="190">
        <v>0</v>
      </c>
      <c r="V28" s="189">
        <f t="shared" si="2"/>
        <v>3.5609999999999999</v>
      </c>
      <c r="W28" s="179">
        <v>0.107</v>
      </c>
      <c r="X28" s="146"/>
      <c r="Y28" s="146"/>
    </row>
    <row r="29" spans="1:25" x14ac:dyDescent="0.25">
      <c r="A29" s="118">
        <v>27</v>
      </c>
      <c r="B29" s="118" t="s">
        <v>222</v>
      </c>
      <c r="C29" s="119">
        <v>2.81</v>
      </c>
      <c r="D29" s="110">
        <v>1.9499899999999999</v>
      </c>
      <c r="E29" s="187">
        <v>14.02</v>
      </c>
      <c r="F29" s="110">
        <v>9.530136719999998</v>
      </c>
      <c r="G29" s="188">
        <f t="shared" si="0"/>
        <v>28.310126719999996</v>
      </c>
      <c r="H29" s="110">
        <v>3.4149600000000002</v>
      </c>
      <c r="I29" s="110">
        <v>1.58168</v>
      </c>
      <c r="J29" s="110">
        <v>7.0287819999999996</v>
      </c>
      <c r="K29" s="110">
        <v>1.486826</v>
      </c>
      <c r="L29" s="188">
        <f t="shared" si="1"/>
        <v>13.512248</v>
      </c>
      <c r="M29" s="110">
        <v>4.7032539500000006</v>
      </c>
      <c r="N29" s="110">
        <v>3.9999899999999999</v>
      </c>
      <c r="O29" s="110">
        <v>7.09853253</v>
      </c>
      <c r="P29" s="110">
        <v>2.055793</v>
      </c>
      <c r="Q29" s="189">
        <f t="shared" si="3"/>
        <v>17.857569480000002</v>
      </c>
      <c r="R29" s="189">
        <v>1.9323671499999999</v>
      </c>
      <c r="S29" s="189">
        <v>0</v>
      </c>
      <c r="T29" s="190">
        <v>0.26380500000000001</v>
      </c>
      <c r="U29" s="190">
        <v>1.6112846000000001</v>
      </c>
      <c r="V29" s="189">
        <f t="shared" si="2"/>
        <v>3.8074567500000001</v>
      </c>
      <c r="W29" s="179">
        <v>0.1</v>
      </c>
      <c r="X29" s="208">
        <f>'[5]Capital Importation'!$K$240</f>
        <v>1.080905</v>
      </c>
      <c r="Y29" s="208">
        <v>2.0148000000000001</v>
      </c>
    </row>
    <row r="30" spans="1:25" x14ac:dyDescent="0.25">
      <c r="A30" s="118">
        <v>28</v>
      </c>
      <c r="B30" s="118" t="s">
        <v>223</v>
      </c>
      <c r="C30" s="119">
        <v>141.57</v>
      </c>
      <c r="D30" s="110">
        <v>81.040736629999998</v>
      </c>
      <c r="E30" s="187">
        <v>72.180000000000007</v>
      </c>
      <c r="F30" s="110">
        <v>99.383749690000002</v>
      </c>
      <c r="G30" s="188">
        <f t="shared" si="0"/>
        <v>394.17448631999997</v>
      </c>
      <c r="H30" s="110">
        <v>71.473082519999991</v>
      </c>
      <c r="I30" s="110">
        <v>21.6305999</v>
      </c>
      <c r="J30" s="110">
        <v>51.333615500000001</v>
      </c>
      <c r="K30" s="110">
        <v>126.55780412999999</v>
      </c>
      <c r="L30" s="188">
        <f t="shared" si="1"/>
        <v>270.99510205000001</v>
      </c>
      <c r="M30" s="110">
        <v>83.942422700000009</v>
      </c>
      <c r="N30" s="110">
        <v>51.395460039999996</v>
      </c>
      <c r="O30" s="110">
        <v>50.118294379999995</v>
      </c>
      <c r="P30" s="110">
        <v>221.55478655000002</v>
      </c>
      <c r="Q30" s="189">
        <f t="shared" si="3"/>
        <v>407.01096367000002</v>
      </c>
      <c r="R30" s="189">
        <v>92.880153069999992</v>
      </c>
      <c r="S30" s="189">
        <v>128.38100997000001</v>
      </c>
      <c r="T30" s="190">
        <v>101.86857735</v>
      </c>
      <c r="U30" s="190">
        <v>47.620438829999998</v>
      </c>
      <c r="V30" s="189">
        <f t="shared" si="2"/>
        <v>370.75017922000001</v>
      </c>
      <c r="W30" s="179">
        <v>38.931392359999997</v>
      </c>
      <c r="X30" s="208">
        <f>'[5]Capital Importation'!$K$241</f>
        <v>65.169316309999999</v>
      </c>
      <c r="Y30" s="208">
        <v>83.039930409999997</v>
      </c>
    </row>
    <row r="31" spans="1:25" x14ac:dyDescent="0.25">
      <c r="A31" s="118">
        <v>29</v>
      </c>
      <c r="B31" s="118" t="s">
        <v>275</v>
      </c>
      <c r="C31" s="119"/>
      <c r="D31" s="110"/>
      <c r="E31" s="187"/>
      <c r="F31" s="110"/>
      <c r="G31" s="188">
        <f t="shared" si="0"/>
        <v>0</v>
      </c>
      <c r="H31" s="110"/>
      <c r="I31" s="110"/>
      <c r="J31" s="110"/>
      <c r="K31" s="110"/>
      <c r="L31" s="188"/>
      <c r="M31" s="110"/>
      <c r="N31" s="110"/>
      <c r="O31" s="110"/>
      <c r="P31" s="110"/>
      <c r="Q31" s="189"/>
      <c r="R31" s="189"/>
      <c r="S31" s="189"/>
      <c r="T31" s="190">
        <v>10.637226999999999</v>
      </c>
      <c r="U31" s="190">
        <v>1.629948</v>
      </c>
      <c r="V31" s="189">
        <f>SUM(R31:U31)</f>
        <v>12.267175</v>
      </c>
      <c r="W31" s="179">
        <v>15.005000000000001</v>
      </c>
      <c r="X31" s="146"/>
      <c r="Y31" s="146"/>
    </row>
    <row r="32" spans="1:25" x14ac:dyDescent="0.25">
      <c r="A32" s="118">
        <v>30</v>
      </c>
      <c r="B32" s="118" t="s">
        <v>287</v>
      </c>
      <c r="C32" s="119"/>
      <c r="D32" s="110"/>
      <c r="E32" s="187"/>
      <c r="F32" s="110"/>
      <c r="G32" s="188">
        <f t="shared" si="0"/>
        <v>0</v>
      </c>
      <c r="H32" s="110"/>
      <c r="I32" s="110"/>
      <c r="J32" s="110"/>
      <c r="K32" s="110"/>
      <c r="L32" s="188"/>
      <c r="M32" s="110"/>
      <c r="N32" s="110"/>
      <c r="O32" s="110"/>
      <c r="P32" s="110"/>
      <c r="Q32" s="189"/>
      <c r="R32" s="189"/>
      <c r="S32" s="189"/>
      <c r="T32" s="190"/>
      <c r="U32" s="190"/>
      <c r="V32" s="189"/>
      <c r="W32" s="179"/>
      <c r="X32" s="146"/>
      <c r="Y32" s="208">
        <v>6.5000000000000002E-2</v>
      </c>
    </row>
    <row r="33" spans="1:25" s="186" customFormat="1" x14ac:dyDescent="0.25">
      <c r="A33" s="122"/>
      <c r="B33" s="122" t="s">
        <v>51</v>
      </c>
      <c r="C33" s="120">
        <f>SUM(C3:C30)</f>
        <v>8508.4799999999977</v>
      </c>
      <c r="D33" s="120">
        <f t="shared" ref="D33:G33" si="5">SUM(D3:D30)</f>
        <v>6052.3104562600001</v>
      </c>
      <c r="E33" s="120">
        <f t="shared" si="5"/>
        <v>5626.8793362699998</v>
      </c>
      <c r="F33" s="120">
        <f t="shared" si="5"/>
        <v>3802.3827975700005</v>
      </c>
      <c r="G33" s="120">
        <f t="shared" si="5"/>
        <v>23990.052590100004</v>
      </c>
      <c r="H33" s="123">
        <f>SUM(H3:H32)</f>
        <v>5854.3788753199997</v>
      </c>
      <c r="I33" s="123">
        <f t="shared" ref="I33:S33" si="6">SUM(I3:I30)</f>
        <v>1294.9448597200001</v>
      </c>
      <c r="J33" s="123">
        <f t="shared" si="6"/>
        <v>1461.4868173400005</v>
      </c>
      <c r="K33" s="123">
        <f t="shared" si="6"/>
        <v>1045.3189044099997</v>
      </c>
      <c r="L33" s="123">
        <f t="shared" si="6"/>
        <v>9656.1294567899986</v>
      </c>
      <c r="M33" s="123">
        <f t="shared" si="6"/>
        <v>1905.8880302068039</v>
      </c>
      <c r="N33" s="123">
        <f t="shared" si="6"/>
        <v>875.61706910999999</v>
      </c>
      <c r="O33" s="123">
        <f t="shared" si="6"/>
        <v>1731.37405397</v>
      </c>
      <c r="P33" s="123">
        <f t="shared" si="6"/>
        <v>2187.6313867899999</v>
      </c>
      <c r="Q33" s="123">
        <f t="shared" si="6"/>
        <v>6700.5105400768034</v>
      </c>
      <c r="R33" s="123">
        <f t="shared" si="6"/>
        <v>1573.1365156099998</v>
      </c>
      <c r="S33" s="123">
        <f t="shared" si="6"/>
        <v>1535.3470317399997</v>
      </c>
      <c r="T33" s="123">
        <f>SUM(T3:T31)</f>
        <v>1159.6692127299998</v>
      </c>
      <c r="U33" s="123">
        <f>SUM(U3:U31)</f>
        <v>1060.7255205399999</v>
      </c>
      <c r="V33" s="123">
        <f>SUM(V3:V31)</f>
        <v>5328.8782806199997</v>
      </c>
      <c r="W33" s="123">
        <f>SUM(W3:W32)</f>
        <v>1132.6453815</v>
      </c>
      <c r="X33" s="123">
        <f t="shared" ref="X33:Y33" si="7">SUM(X3:X32)</f>
        <v>1030.21007216</v>
      </c>
      <c r="Y33" s="123">
        <f t="shared" si="7"/>
        <v>654.65431868000007</v>
      </c>
    </row>
    <row r="34" spans="1:25" x14ac:dyDescent="0.25">
      <c r="D34" s="88"/>
    </row>
    <row r="35" spans="1:25" x14ac:dyDescent="0.25">
      <c r="C35" s="90"/>
      <c r="D35" s="90"/>
      <c r="E35" s="90"/>
      <c r="G35" s="90"/>
    </row>
    <row r="36" spans="1:25" x14ac:dyDescent="0.25">
      <c r="C36" s="234"/>
      <c r="D36" s="234"/>
      <c r="E36" s="234"/>
      <c r="F36" s="234"/>
      <c r="G36" s="234"/>
    </row>
    <row r="37" spans="1:25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 s="87"/>
      <c r="Q37"/>
      <c r="R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  <vt:lpstr>'Tab3 Import by countryoforigin'!Print_Area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MOSES WANIKO</cp:lastModifiedBy>
  <dcterms:created xsi:type="dcterms:W3CDTF">2022-05-10T16:41:51Z</dcterms:created>
  <dcterms:modified xsi:type="dcterms:W3CDTF">2023-12-11T20:38:35Z</dcterms:modified>
</cp:coreProperties>
</file>